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RubemSouza\Documents\BACKUP ULTRABOOK 06102020\INEDES\2020\WWF\SRP\Solar\"/>
    </mc:Choice>
  </mc:AlternateContent>
  <xr:revisionPtr revIDLastSave="0" documentId="13_ncr:1_{5CA983B6-8D16-4BB9-B588-EC22B871FDDA}" xr6:coauthVersionLast="46" xr6:coauthVersionMax="46" xr10:uidLastSave="{00000000-0000-0000-0000-000000000000}"/>
  <bookViews>
    <workbookView showSheetTabs="0" xWindow="-120" yWindow="-120" windowWidth="25440" windowHeight="15390" tabRatio="806" firstSheet="3" activeTab="3" xr2:uid="{00000000-000D-0000-FFFF-FFFF00000000}"/>
  </bookViews>
  <sheets>
    <sheet name="Objeto" sheetId="10" state="hidden" r:id="rId1"/>
    <sheet name="Cronograma" sheetId="11" state="hidden" r:id="rId2"/>
    <sheet name="Preços" sheetId="2" state="hidden" r:id="rId3"/>
    <sheet name="Menu" sheetId="95" r:id="rId4"/>
    <sheet name="Orientações" sheetId="94" r:id="rId5"/>
    <sheet name="EPIs-EPCs" sheetId="69" r:id="rId6"/>
    <sheet name="PINI - Hora" sheetId="3" state="hidden" r:id="rId7"/>
    <sheet name="PINI - Mês" sheetId="5" state="hidden" r:id="rId8"/>
    <sheet name="ACT-CCT-Outra - Hora" sheetId="8" state="hidden" r:id="rId9"/>
    <sheet name="ACT-CCT-Outra - Mês" sheetId="9" state="hidden" r:id="rId10"/>
    <sheet name="FGV - Hora" sheetId="1" state="hidden" r:id="rId11"/>
    <sheet name="FGV - Mês" sheetId="6" state="hidden" r:id="rId12"/>
    <sheet name="DBI %" sheetId="51" state="hidden" r:id="rId13"/>
    <sheet name="BDI SERVIÇOS" sheetId="96" r:id="rId14"/>
    <sheet name="BDI MATERIAIS" sheetId="97" r:id="rId15"/>
    <sheet name="Custo da Mão de Obra" sheetId="98" r:id="rId16"/>
    <sheet name="Tab Composição Itens Unitários" sheetId="45" r:id="rId17"/>
    <sheet name="Orçamento GERAL DAS UNIDADES" sheetId="18" state="hidden" r:id="rId18"/>
    <sheet name="Dimension. cabos CC" sheetId="17" state="hidden" r:id="rId19"/>
  </sheets>
  <externalReferences>
    <externalReference r:id="rId20"/>
    <externalReference r:id="rId21"/>
    <externalReference r:id="rId22"/>
  </externalReferences>
  <definedNames>
    <definedName name="admin">Preços!$B$53:$J$54</definedName>
    <definedName name="admin_cxv3_vinc">Preços!$P$15</definedName>
    <definedName name="admin_final">Preços!$I$53:$J$54</definedName>
    <definedName name="admin_inicial">Preços!$I$53:$J$53</definedName>
    <definedName name="admin_rotulo">Preços!$I$52</definedName>
    <definedName name="admin_soma">Preços!$I$53:$I$54</definedName>
    <definedName name="admin_valor" localSheetId="14">[1]Preços!$I$55</definedName>
    <definedName name="admin_valor" localSheetId="13">[2]Preços!$I$55</definedName>
    <definedName name="admin_valor" localSheetId="15">[3]Preços!$I$55</definedName>
    <definedName name="admin_valor" localSheetId="5">[3]Preços!$I$55</definedName>
    <definedName name="admin_valor" localSheetId="3">[2]Preços!$I$55</definedName>
    <definedName name="admin_valor" localSheetId="4">[2]Preços!$I$55</definedName>
    <definedName name="admin_valor">Preços!$I$55</definedName>
    <definedName name="_xlnm.Print_Area" localSheetId="1">Cronograma!$A$1:$F$15</definedName>
    <definedName name="_xlnm.Print_Area" localSheetId="10">'FGV - Hora'!$B$1:$D$41</definedName>
    <definedName name="_xlnm.Print_Area" localSheetId="11">'FGV - Mês'!$A$1:$D$39</definedName>
    <definedName name="_xlnm.Print_Area" localSheetId="0">Objeto!$B$1:$G$11</definedName>
    <definedName name="_xlnm.Print_Area" localSheetId="2">Preços!$A$1:$K$89</definedName>
    <definedName name="_xlnm.Print_Area" localSheetId="16">'Tab Composição Itens Unitários'!$B$121:$R$2274</definedName>
    <definedName name="btgir_vinc">Preços!$O$10</definedName>
    <definedName name="cofins_outro">Preços!$R$12</definedName>
    <definedName name="cofins_presumido">Preços!$R$10</definedName>
    <definedName name="cofins_real">Preços!$R$11</definedName>
    <definedName name="cofins_valor" localSheetId="14">[1]Preços!$J$16</definedName>
    <definedName name="cofins_valor" localSheetId="13">[2]Preços!$J$16</definedName>
    <definedName name="cofins_valor" localSheetId="15">[3]Preços!$J$16</definedName>
    <definedName name="cofins_valor" localSheetId="5">[3]Preços!$J$16</definedName>
    <definedName name="cofins_valor" localSheetId="3">[2]Preços!$J$16</definedName>
    <definedName name="cofins_valor" localSheetId="4">[2]Preços!$J$16</definedName>
    <definedName name="cofins_valor">Preços!$J$16</definedName>
    <definedName name="ct_duracao_opc">Preços!$P$6</definedName>
    <definedName name="ct_duracao_unid">Preços!$F$12</definedName>
    <definedName name="cxv1_vinc">Preços!$P$13</definedName>
    <definedName name="equipamentos">Preços!$B$38:$N$39</definedName>
    <definedName name="equipamentos_final">Preços!$I$38:$J$39</definedName>
    <definedName name="equipamentos_inicial">Preços!$I$38:$J$38</definedName>
    <definedName name="equipamentos_rotulo">Preços!$I$37</definedName>
    <definedName name="equipamentos_soma">Preços!$I$38:$I$39</definedName>
    <definedName name="equipamentos_valor" localSheetId="14">[1]Preços!$I$40</definedName>
    <definedName name="equipamentos_valor" localSheetId="13">[2]Preços!$I$40</definedName>
    <definedName name="equipamentos_valor" localSheetId="15">[3]Preços!$I$40</definedName>
    <definedName name="equipamentos_valor" localSheetId="5">[3]Preços!$I$40</definedName>
    <definedName name="equipamentos_valor" localSheetId="3">[2]Preços!$I$40</definedName>
    <definedName name="equipamentos_valor" localSheetId="4">[2]Preços!$I$40</definedName>
    <definedName name="equipamentos_valor">Preços!$I$40</definedName>
    <definedName name="insumos">Preços!$B$44:$I$45</definedName>
    <definedName name="insumos_final">Preços!$I$44:$J$45</definedName>
    <definedName name="insumos_inicial">Preços!$I$44:$J$44</definedName>
    <definedName name="insumos_rotulo">Preços!$I$43</definedName>
    <definedName name="insumos_soma">Preços!$I$44:$I$48</definedName>
    <definedName name="insumos_valor" localSheetId="14">[1]Preços!$I$49</definedName>
    <definedName name="insumos_valor" localSheetId="13">[2]Preços!$I$49</definedName>
    <definedName name="insumos_valor" localSheetId="15">[3]Preços!$I$49</definedName>
    <definedName name="insumos_valor" localSheetId="5">[3]Preços!$I$49</definedName>
    <definedName name="insumos_valor" localSheetId="3">[2]Preços!$I$49</definedName>
    <definedName name="insumos_valor" localSheetId="4">[2]Preços!$I$49</definedName>
    <definedName name="insumos_valor">Preços!$I$49</definedName>
    <definedName name="linhas_admin">Preços!$51:$56</definedName>
    <definedName name="linhas_reemb">Preços!$67:$74</definedName>
    <definedName name="mao_obra">Preços!$B$21:$O$22</definedName>
    <definedName name="mao_obra_final">Preços!$H$21:$J$22</definedName>
    <definedName name="mao_obra_inicial">Preços!$H$21:$J$21</definedName>
    <definedName name="mao_obra_rotulo">Preços!$J$20</definedName>
    <definedName name="mao_obra_soma">Preços!$J$21:$J$25</definedName>
    <definedName name="mao_obra_valor">Preços!$J$26</definedName>
    <definedName name="materiais">Preços!$B$32:$N$33</definedName>
    <definedName name="materiais_final">Preços!$I$32:$J$33</definedName>
    <definedName name="materiais_inicial">Preços!$I$32:$J$32</definedName>
    <definedName name="materiais_rotulo">Preços!$I$31</definedName>
    <definedName name="materiais_soma">Preços!$I$32:$I$33</definedName>
    <definedName name="materiais_valor" localSheetId="14">[1]Preços!$I$34</definedName>
    <definedName name="materiais_valor" localSheetId="13">[2]Preços!$I$34</definedName>
    <definedName name="materiais_valor" localSheetId="15">[3]Preços!$I$34</definedName>
    <definedName name="materiais_valor" localSheetId="5">[3]Preços!$I$34</definedName>
    <definedName name="materiais_valor" localSheetId="3">[2]Preços!$I$34</definedName>
    <definedName name="materiais_valor" localSheetId="4">[2]Preços!$I$34</definedName>
    <definedName name="materiais_valor">Preços!$I$34</definedName>
    <definedName name="pis_outro">Preços!$Q$12</definedName>
    <definedName name="pis_presumido">Preços!$Q$10</definedName>
    <definedName name="pis_real">Preços!$Q$11</definedName>
    <definedName name="pis_valor" localSheetId="14">[1]Preços!$J$15</definedName>
    <definedName name="pis_valor" localSheetId="13">[2]Preços!$J$15</definedName>
    <definedName name="pis_valor" localSheetId="15">[3]Preços!$J$15</definedName>
    <definedName name="pis_valor" localSheetId="5">[3]Preços!$J$15</definedName>
    <definedName name="pis_valor" localSheetId="3">[2]Preços!$J$15</definedName>
    <definedName name="pis_valor" localSheetId="4">[2]Preços!$J$15</definedName>
    <definedName name="pis_valor">Preços!$J$15</definedName>
    <definedName name="reemb_cxv4_vinc">Preços!$P$16</definedName>
    <definedName name="reembolso">Preços!$B$71:$I$71</definedName>
    <definedName name="reembolso_final">Preços!$I$71:$J$72</definedName>
    <definedName name="reembolso_inicial">Preços!$I$71:$J$71</definedName>
    <definedName name="reembolso_rotulo">Preços!$I$70</definedName>
    <definedName name="reembolso_soma">Preços!$I$71:$I$72</definedName>
    <definedName name="reembolso_valor">Preços!$I$73</definedName>
    <definedName name="Z_62472160_B7FC_11D8_BD61_00064F0865D0_.wvu.PrintArea" localSheetId="10" hidden="1">'FGV - Hora'!$B$2:$D$40</definedName>
  </definedNames>
  <calcPr calcId="191029"/>
  <customWorkbookViews>
    <customWorkbookView name="George" guid="{62472160-B7FC-11D8-BD61-00064F0865D0}" maximized="1" windowWidth="796" windowHeight="411" activeSheetId="1" showComments="commNone"/>
  </customWorkbookViews>
</workbook>
</file>

<file path=xl/calcChain.xml><?xml version="1.0" encoding="utf-8"?>
<calcChain xmlns="http://schemas.openxmlformats.org/spreadsheetml/2006/main">
  <c r="E2454" i="45" l="1"/>
  <c r="E2458" i="45"/>
  <c r="E2462" i="45"/>
  <c r="E2466" i="45"/>
  <c r="F2466" i="45" s="1"/>
  <c r="E2470" i="45"/>
  <c r="E2474" i="45"/>
  <c r="E2478" i="45"/>
  <c r="E2482" i="45"/>
  <c r="F2482" i="45" s="1"/>
  <c r="E2486" i="45"/>
  <c r="E2490" i="45"/>
  <c r="E2494" i="45"/>
  <c r="E2498" i="45"/>
  <c r="F2498" i="45" s="1"/>
  <c r="E2502" i="45"/>
  <c r="E2506" i="45"/>
  <c r="E2510" i="45"/>
  <c r="E2514" i="45"/>
  <c r="F2514" i="45" s="1"/>
  <c r="E2518" i="45"/>
  <c r="E2522" i="45"/>
  <c r="E2450" i="45"/>
  <c r="E2432" i="45"/>
  <c r="E2436" i="45"/>
  <c r="E2440" i="45"/>
  <c r="E2444" i="45"/>
  <c r="F2444" i="45" s="1"/>
  <c r="E2428" i="45"/>
  <c r="F2428" i="45" s="1"/>
  <c r="E2398" i="45"/>
  <c r="E2402" i="45"/>
  <c r="E2406" i="45"/>
  <c r="E2410" i="45"/>
  <c r="F2410" i="45" s="1"/>
  <c r="E2414" i="45"/>
  <c r="E2418" i="45"/>
  <c r="E2422" i="45"/>
  <c r="E2394" i="45"/>
  <c r="F2394" i="45" s="1"/>
  <c r="E2281" i="45"/>
  <c r="E2285" i="45"/>
  <c r="E2289" i="45"/>
  <c r="E2293" i="45"/>
  <c r="F2293" i="45" s="1"/>
  <c r="E2297" i="45"/>
  <c r="E2301" i="45"/>
  <c r="E2305" i="45"/>
  <c r="E2309" i="45"/>
  <c r="F2309" i="45" s="1"/>
  <c r="E2313" i="45"/>
  <c r="E2317" i="45"/>
  <c r="E2321" i="45"/>
  <c r="E2325" i="45"/>
  <c r="F2325" i="45" s="1"/>
  <c r="E2329" i="45"/>
  <c r="E2333" i="45"/>
  <c r="E2337" i="45"/>
  <c r="E2341" i="45"/>
  <c r="F2341" i="45" s="1"/>
  <c r="E2345" i="45"/>
  <c r="E2349" i="45"/>
  <c r="E2353" i="45"/>
  <c r="E2357" i="45"/>
  <c r="F2357" i="45" s="1"/>
  <c r="E2361" i="45"/>
  <c r="E2365" i="45"/>
  <c r="E2369" i="45"/>
  <c r="E2373" i="45"/>
  <c r="F2373" i="45" s="1"/>
  <c r="E2377" i="45"/>
  <c r="E2381" i="45"/>
  <c r="E2385" i="45"/>
  <c r="E2389" i="45"/>
  <c r="F2389" i="45" s="1"/>
  <c r="E2277" i="45"/>
  <c r="E2164" i="45"/>
  <c r="E2168" i="45"/>
  <c r="E2160" i="45"/>
  <c r="F2160" i="45" s="1"/>
  <c r="E1798" i="45"/>
  <c r="E1802" i="45"/>
  <c r="E1806" i="45"/>
  <c r="E1810" i="45"/>
  <c r="F1810" i="45" s="1"/>
  <c r="E1814" i="45"/>
  <c r="E1818" i="45"/>
  <c r="E1822" i="45"/>
  <c r="E1826" i="45"/>
  <c r="F1826" i="45" s="1"/>
  <c r="E1830" i="45"/>
  <c r="E1834" i="45"/>
  <c r="E1838" i="45"/>
  <c r="E1842" i="45"/>
  <c r="F1842" i="45" s="1"/>
  <c r="E1846" i="45"/>
  <c r="E1850" i="45"/>
  <c r="E1854" i="45"/>
  <c r="E1858" i="45"/>
  <c r="F1858" i="45" s="1"/>
  <c r="E1862" i="45"/>
  <c r="E1866" i="45"/>
  <c r="E1870" i="45"/>
  <c r="E1874" i="45"/>
  <c r="F1874" i="45" s="1"/>
  <c r="E1878" i="45"/>
  <c r="E1882" i="45"/>
  <c r="E1886" i="45"/>
  <c r="E1890" i="45"/>
  <c r="F1890" i="45" s="1"/>
  <c r="E1894" i="45"/>
  <c r="E1898" i="45"/>
  <c r="E1902" i="45"/>
  <c r="E1906" i="45"/>
  <c r="F1906" i="45" s="1"/>
  <c r="E1910" i="45"/>
  <c r="E1914" i="45"/>
  <c r="E1918" i="45"/>
  <c r="E1922" i="45"/>
  <c r="F1922" i="45" s="1"/>
  <c r="E1926" i="45"/>
  <c r="E1930" i="45"/>
  <c r="E1934" i="45"/>
  <c r="E1938" i="45"/>
  <c r="F1938" i="45" s="1"/>
  <c r="E1942" i="45"/>
  <c r="E1946" i="45"/>
  <c r="E1950" i="45"/>
  <c r="E1954" i="45"/>
  <c r="F1954" i="45" s="1"/>
  <c r="E1958" i="45"/>
  <c r="E1962" i="45"/>
  <c r="E1966" i="45"/>
  <c r="E1970" i="45"/>
  <c r="F1970" i="45" s="1"/>
  <c r="E1974" i="45"/>
  <c r="E1978" i="45"/>
  <c r="E1982" i="45"/>
  <c r="E1986" i="45"/>
  <c r="F1986" i="45" s="1"/>
  <c r="E1990" i="45"/>
  <c r="E1994" i="45"/>
  <c r="E1998" i="45"/>
  <c r="E2002" i="45"/>
  <c r="F2002" i="45" s="1"/>
  <c r="G2002" i="45" s="1"/>
  <c r="E2006" i="45"/>
  <c r="E2010" i="45"/>
  <c r="E2014" i="45"/>
  <c r="E2018" i="45"/>
  <c r="F2018" i="45" s="1"/>
  <c r="E2022" i="45"/>
  <c r="E2026" i="45"/>
  <c r="E2030" i="45"/>
  <c r="E2034" i="45"/>
  <c r="F2034" i="45" s="1"/>
  <c r="E2038" i="45"/>
  <c r="E2042" i="45"/>
  <c r="E2046" i="45"/>
  <c r="E2050" i="45"/>
  <c r="F2050" i="45" s="1"/>
  <c r="G2050" i="45" s="1"/>
  <c r="E2054" i="45"/>
  <c r="E2058" i="45"/>
  <c r="E2062" i="45"/>
  <c r="E2066" i="45"/>
  <c r="F2066" i="45" s="1"/>
  <c r="E2070" i="45"/>
  <c r="E2074" i="45"/>
  <c r="E2078" i="45"/>
  <c r="E2082" i="45"/>
  <c r="F2082" i="45" s="1"/>
  <c r="E2086" i="45"/>
  <c r="E2090" i="45"/>
  <c r="E2094" i="45"/>
  <c r="E2098" i="45"/>
  <c r="F2098" i="45" s="1"/>
  <c r="E2102" i="45"/>
  <c r="E2106" i="45"/>
  <c r="E2110" i="45"/>
  <c r="E2114" i="45"/>
  <c r="F2114" i="45" s="1"/>
  <c r="E2118" i="45"/>
  <c r="E2122" i="45"/>
  <c r="E2126" i="45"/>
  <c r="E2130" i="45"/>
  <c r="F2130" i="45" s="1"/>
  <c r="G2130" i="45" s="1"/>
  <c r="E2134" i="45"/>
  <c r="E2138" i="45"/>
  <c r="E2142" i="45"/>
  <c r="E2146" i="45"/>
  <c r="F2146" i="45" s="1"/>
  <c r="E2150" i="45"/>
  <c r="E2154" i="45"/>
  <c r="E1794" i="45"/>
  <c r="E1687" i="45"/>
  <c r="F1687" i="45" s="1"/>
  <c r="G1687" i="45" s="1"/>
  <c r="E1691" i="45"/>
  <c r="E1695" i="45"/>
  <c r="E1699" i="45"/>
  <c r="E1703" i="45"/>
  <c r="F1703" i="45" s="1"/>
  <c r="G1703" i="45" s="1"/>
  <c r="E1707" i="45"/>
  <c r="E1711" i="45"/>
  <c r="E1715" i="45"/>
  <c r="E1719" i="45"/>
  <c r="F1719" i="45" s="1"/>
  <c r="G1719" i="45" s="1"/>
  <c r="E1723" i="45"/>
  <c r="E1727" i="45"/>
  <c r="E1731" i="45"/>
  <c r="E1735" i="45"/>
  <c r="F1735" i="45" s="1"/>
  <c r="G1735" i="45" s="1"/>
  <c r="E1739" i="45"/>
  <c r="E1743" i="45"/>
  <c r="E1747" i="45"/>
  <c r="E1751" i="45"/>
  <c r="F1751" i="45" s="1"/>
  <c r="G1751" i="45" s="1"/>
  <c r="E1755" i="45"/>
  <c r="E1759" i="45"/>
  <c r="E1763" i="45"/>
  <c r="E1767" i="45"/>
  <c r="F1767" i="45" s="1"/>
  <c r="G1767" i="45" s="1"/>
  <c r="E1771" i="45"/>
  <c r="E1775" i="45"/>
  <c r="E1779" i="45"/>
  <c r="E1783" i="45"/>
  <c r="F1783" i="45" s="1"/>
  <c r="G1783" i="45" s="1"/>
  <c r="E1787" i="45"/>
  <c r="E1683" i="45"/>
  <c r="E1620" i="45"/>
  <c r="E1624" i="45"/>
  <c r="F1624" i="45" s="1"/>
  <c r="G1624" i="45" s="1"/>
  <c r="E1628" i="45"/>
  <c r="E1632" i="45"/>
  <c r="F1632" i="45" s="1"/>
  <c r="E1636" i="45"/>
  <c r="E1640" i="45"/>
  <c r="F1640" i="45" s="1"/>
  <c r="E1644" i="45"/>
  <c r="E1648" i="45"/>
  <c r="F1648" i="45" s="1"/>
  <c r="E1652" i="45"/>
  <c r="E1656" i="45"/>
  <c r="E1660" i="45"/>
  <c r="E1664" i="45"/>
  <c r="F1664" i="45" s="1"/>
  <c r="E1668" i="45"/>
  <c r="E1672" i="45"/>
  <c r="F1672" i="45" s="1"/>
  <c r="E1676" i="45"/>
  <c r="E1616" i="45"/>
  <c r="E1581" i="45"/>
  <c r="E1585" i="45"/>
  <c r="F1585" i="45" s="1"/>
  <c r="E1589" i="45"/>
  <c r="E1593" i="45"/>
  <c r="F1593" i="45" s="1"/>
  <c r="E1597" i="45"/>
  <c r="E1601" i="45"/>
  <c r="E1605" i="45"/>
  <c r="E1609" i="45"/>
  <c r="F1609" i="45" s="1"/>
  <c r="E1577" i="45"/>
  <c r="F1577" i="45" s="1"/>
  <c r="E1498" i="45"/>
  <c r="F1498" i="45" s="1"/>
  <c r="E1502" i="45"/>
  <c r="E1506" i="45"/>
  <c r="E1510" i="45"/>
  <c r="F1510" i="45" s="1"/>
  <c r="E1514" i="45"/>
  <c r="F1514" i="45" s="1"/>
  <c r="E1518" i="45"/>
  <c r="E1522" i="45"/>
  <c r="E1526" i="45"/>
  <c r="F1526" i="45" s="1"/>
  <c r="E1530" i="45"/>
  <c r="F1530" i="45" s="1"/>
  <c r="G1530" i="45" s="1"/>
  <c r="E1534" i="45"/>
  <c r="E1538" i="45"/>
  <c r="E1542" i="45"/>
  <c r="F1542" i="45" s="1"/>
  <c r="E1546" i="45"/>
  <c r="E1550" i="45"/>
  <c r="E1554" i="45"/>
  <c r="E1558" i="45"/>
  <c r="F1558" i="45" s="1"/>
  <c r="E1562" i="45"/>
  <c r="F1562" i="45" s="1"/>
  <c r="E1566" i="45"/>
  <c r="E1570" i="45"/>
  <c r="E1494" i="45"/>
  <c r="G1255" i="45"/>
  <c r="H1255" i="45" s="1"/>
  <c r="G1259" i="45"/>
  <c r="G1263" i="45"/>
  <c r="G1267" i="45"/>
  <c r="G1271" i="45"/>
  <c r="H1271" i="45" s="1"/>
  <c r="I1271" i="45" s="1"/>
  <c r="G1275" i="45"/>
  <c r="G1279" i="45"/>
  <c r="G1283" i="45"/>
  <c r="G1287" i="45"/>
  <c r="H1287" i="45" s="1"/>
  <c r="I1287" i="45" s="1"/>
  <c r="G1291" i="45"/>
  <c r="G1295" i="45"/>
  <c r="G1299" i="45"/>
  <c r="G1303" i="45"/>
  <c r="H1303" i="45" s="1"/>
  <c r="G1307" i="45"/>
  <c r="G1311" i="45"/>
  <c r="G1315" i="45"/>
  <c r="G1319" i="45"/>
  <c r="H1319" i="45" s="1"/>
  <c r="I1319" i="45" s="1"/>
  <c r="G1323" i="45"/>
  <c r="G1327" i="45"/>
  <c r="G1331" i="45"/>
  <c r="G1335" i="45"/>
  <c r="H1335" i="45" s="1"/>
  <c r="G1339" i="45"/>
  <c r="G1343" i="45"/>
  <c r="G1347" i="45"/>
  <c r="G1351" i="45"/>
  <c r="H1351" i="45" s="1"/>
  <c r="I1351" i="45" s="1"/>
  <c r="G1355" i="45"/>
  <c r="G1359" i="45"/>
  <c r="G1363" i="45"/>
  <c r="G1367" i="45"/>
  <c r="H1367" i="45" s="1"/>
  <c r="G1371" i="45"/>
  <c r="G1375" i="45"/>
  <c r="G1379" i="45"/>
  <c r="G1383" i="45"/>
  <c r="H1383" i="45" s="1"/>
  <c r="I1383" i="45" s="1"/>
  <c r="G1387" i="45"/>
  <c r="G1391" i="45"/>
  <c r="G1395" i="45"/>
  <c r="G1399" i="45"/>
  <c r="H1399" i="45" s="1"/>
  <c r="I1399" i="45" s="1"/>
  <c r="G1403" i="45"/>
  <c r="G1407" i="45"/>
  <c r="G1411" i="45"/>
  <c r="G1415" i="45"/>
  <c r="H1415" i="45" s="1"/>
  <c r="I1415" i="45" s="1"/>
  <c r="G1419" i="45"/>
  <c r="G1423" i="45"/>
  <c r="G1427" i="45"/>
  <c r="H1427" i="45" s="1"/>
  <c r="G1431" i="45"/>
  <c r="H1431" i="45" s="1"/>
  <c r="G1435" i="45"/>
  <c r="G1439" i="45"/>
  <c r="G1443" i="45"/>
  <c r="H1443" i="45" s="1"/>
  <c r="G1447" i="45"/>
  <c r="H1447" i="45" s="1"/>
  <c r="G1451" i="45"/>
  <c r="G1455" i="45"/>
  <c r="G1459" i="45"/>
  <c r="G1463" i="45"/>
  <c r="H1463" i="45" s="1"/>
  <c r="G1467" i="45"/>
  <c r="G1471" i="45"/>
  <c r="G1475" i="45"/>
  <c r="H1475" i="45" s="1"/>
  <c r="G1479" i="45"/>
  <c r="G1483" i="45"/>
  <c r="G1487" i="45"/>
  <c r="G1251" i="45"/>
  <c r="E1244" i="45"/>
  <c r="F1244" i="45" s="1"/>
  <c r="H1074" i="45"/>
  <c r="H1078" i="45"/>
  <c r="H1082" i="45"/>
  <c r="H1086" i="45"/>
  <c r="I1086" i="45" s="1"/>
  <c r="H1090" i="45"/>
  <c r="H1094" i="45"/>
  <c r="H1098" i="45"/>
  <c r="H1102" i="45"/>
  <c r="I1102" i="45" s="1"/>
  <c r="H1106" i="45"/>
  <c r="H1110" i="45"/>
  <c r="H1114" i="45"/>
  <c r="H1118" i="45"/>
  <c r="I1118" i="45" s="1"/>
  <c r="H1122" i="45"/>
  <c r="H1126" i="45"/>
  <c r="H1130" i="45"/>
  <c r="H1134" i="45"/>
  <c r="I1134" i="45" s="1"/>
  <c r="H1138" i="45"/>
  <c r="H1142" i="45"/>
  <c r="H1146" i="45"/>
  <c r="H1150" i="45"/>
  <c r="I1150" i="45" s="1"/>
  <c r="H1154" i="45"/>
  <c r="H1158" i="45"/>
  <c r="H1162" i="45"/>
  <c r="H1166" i="45"/>
  <c r="I1166" i="45" s="1"/>
  <c r="H1170" i="45"/>
  <c r="H1174" i="45"/>
  <c r="H1178" i="45"/>
  <c r="H1182" i="45"/>
  <c r="I1182" i="45" s="1"/>
  <c r="H1186" i="45"/>
  <c r="H1190" i="45"/>
  <c r="H1194" i="45"/>
  <c r="H1198" i="45"/>
  <c r="I1198" i="45" s="1"/>
  <c r="H1202" i="45"/>
  <c r="H1206" i="45"/>
  <c r="H1210" i="45"/>
  <c r="H1214" i="45"/>
  <c r="I1214" i="45" s="1"/>
  <c r="H1218" i="45"/>
  <c r="H1222" i="45"/>
  <c r="H1226" i="45"/>
  <c r="H1230" i="45"/>
  <c r="H1234" i="45"/>
  <c r="H1238" i="45"/>
  <c r="H1070" i="45"/>
  <c r="H1019" i="45"/>
  <c r="H1023" i="45"/>
  <c r="H1027" i="45"/>
  <c r="H1031" i="45"/>
  <c r="H1035" i="45"/>
  <c r="H1039" i="45"/>
  <c r="H1043" i="45"/>
  <c r="H1047" i="45"/>
  <c r="H1051" i="45"/>
  <c r="H1055" i="45"/>
  <c r="H1059" i="45"/>
  <c r="H1063" i="45"/>
  <c r="H1015" i="45"/>
  <c r="I1015" i="45" s="1"/>
  <c r="E840" i="45"/>
  <c r="E844" i="45"/>
  <c r="E848" i="45"/>
  <c r="E852" i="45"/>
  <c r="F852" i="45" s="1"/>
  <c r="E856" i="45"/>
  <c r="E860" i="45"/>
  <c r="E864" i="45"/>
  <c r="E868" i="45"/>
  <c r="F868" i="45" s="1"/>
  <c r="E872" i="45"/>
  <c r="E876" i="45"/>
  <c r="E880" i="45"/>
  <c r="E884" i="45"/>
  <c r="F884" i="45" s="1"/>
  <c r="E888" i="45"/>
  <c r="E892" i="45"/>
  <c r="E896" i="45"/>
  <c r="E900" i="45"/>
  <c r="F900" i="45" s="1"/>
  <c r="E904" i="45"/>
  <c r="E908" i="45"/>
  <c r="E912" i="45"/>
  <c r="E916" i="45"/>
  <c r="F916" i="45" s="1"/>
  <c r="E920" i="45"/>
  <c r="E924" i="45"/>
  <c r="E928" i="45"/>
  <c r="E932" i="45"/>
  <c r="F932" i="45" s="1"/>
  <c r="E936" i="45"/>
  <c r="E940" i="45"/>
  <c r="E944" i="45"/>
  <c r="E948" i="45"/>
  <c r="F948" i="45" s="1"/>
  <c r="E952" i="45"/>
  <c r="E956" i="45"/>
  <c r="E960" i="45"/>
  <c r="E964" i="45"/>
  <c r="E968" i="45"/>
  <c r="E972" i="45"/>
  <c r="E976" i="45"/>
  <c r="E980" i="45"/>
  <c r="E984" i="45"/>
  <c r="E988" i="45"/>
  <c r="E992" i="45"/>
  <c r="E996" i="45"/>
  <c r="E1000" i="45"/>
  <c r="E1004" i="45"/>
  <c r="E1008" i="45"/>
  <c r="E836" i="45"/>
  <c r="G721" i="45"/>
  <c r="G725" i="45"/>
  <c r="G729" i="45"/>
  <c r="G733" i="45"/>
  <c r="H733" i="45" s="1"/>
  <c r="G737" i="45"/>
  <c r="G741" i="45"/>
  <c r="G745" i="45"/>
  <c r="G749" i="45"/>
  <c r="H749" i="45" s="1"/>
  <c r="G753" i="45"/>
  <c r="G757" i="45"/>
  <c r="G761" i="45"/>
  <c r="G765" i="45"/>
  <c r="H765" i="45" s="1"/>
  <c r="G769" i="45"/>
  <c r="G773" i="45"/>
  <c r="G777" i="45"/>
  <c r="G781" i="45"/>
  <c r="H781" i="45" s="1"/>
  <c r="G785" i="45"/>
  <c r="G789" i="45"/>
  <c r="G793" i="45"/>
  <c r="G797" i="45"/>
  <c r="H797" i="45" s="1"/>
  <c r="G801" i="45"/>
  <c r="G805" i="45"/>
  <c r="G809" i="45"/>
  <c r="G813" i="45"/>
  <c r="H813" i="45" s="1"/>
  <c r="G817" i="45"/>
  <c r="G821" i="45"/>
  <c r="G825" i="45"/>
  <c r="G829" i="45"/>
  <c r="H829" i="45" s="1"/>
  <c r="G717" i="45"/>
  <c r="E686" i="45"/>
  <c r="E690" i="45"/>
  <c r="E694" i="45"/>
  <c r="F694" i="45" s="1"/>
  <c r="G694" i="45" s="1"/>
  <c r="E698" i="45"/>
  <c r="F698" i="45" s="1"/>
  <c r="E702" i="45"/>
  <c r="E706" i="45"/>
  <c r="E710" i="45"/>
  <c r="F710" i="45" s="1"/>
  <c r="E682" i="45"/>
  <c r="E592" i="45"/>
  <c r="E596" i="45"/>
  <c r="E600" i="45"/>
  <c r="F600" i="45" s="1"/>
  <c r="E604" i="45"/>
  <c r="F604" i="45" s="1"/>
  <c r="E608" i="45"/>
  <c r="E612" i="45"/>
  <c r="E616" i="45"/>
  <c r="F616" i="45" s="1"/>
  <c r="E620" i="45"/>
  <c r="F620" i="45" s="1"/>
  <c r="E624" i="45"/>
  <c r="E628" i="45"/>
  <c r="E632" i="45"/>
  <c r="F632" i="45" s="1"/>
  <c r="E636" i="45"/>
  <c r="F636" i="45" s="1"/>
  <c r="E640" i="45"/>
  <c r="E644" i="45"/>
  <c r="E648" i="45"/>
  <c r="F648" i="45" s="1"/>
  <c r="G648" i="45" s="1"/>
  <c r="E652" i="45"/>
  <c r="F652" i="45" s="1"/>
  <c r="E656" i="45"/>
  <c r="E660" i="45"/>
  <c r="E664" i="45"/>
  <c r="F664" i="45" s="1"/>
  <c r="E668" i="45"/>
  <c r="F668" i="45" s="1"/>
  <c r="E672" i="45"/>
  <c r="E676" i="45"/>
  <c r="E588" i="45"/>
  <c r="F588" i="45" s="1"/>
  <c r="E438" i="45"/>
  <c r="E442" i="45"/>
  <c r="E446" i="45"/>
  <c r="E450" i="45"/>
  <c r="F450" i="45" s="1"/>
  <c r="E454" i="45"/>
  <c r="E458" i="45"/>
  <c r="E462" i="45"/>
  <c r="E466" i="45"/>
  <c r="F466" i="45" s="1"/>
  <c r="E470" i="45"/>
  <c r="E474" i="45"/>
  <c r="E478" i="45"/>
  <c r="E482" i="45"/>
  <c r="F482" i="45" s="1"/>
  <c r="E486" i="45"/>
  <c r="E490" i="45"/>
  <c r="E494" i="45"/>
  <c r="E498" i="45"/>
  <c r="F498" i="45" s="1"/>
  <c r="E502" i="45"/>
  <c r="E506" i="45"/>
  <c r="E510" i="45"/>
  <c r="E514" i="45"/>
  <c r="F514" i="45" s="1"/>
  <c r="E518" i="45"/>
  <c r="E522" i="45"/>
  <c r="E526" i="45"/>
  <c r="E530" i="45"/>
  <c r="F530" i="45" s="1"/>
  <c r="E534" i="45"/>
  <c r="E538" i="45"/>
  <c r="E542" i="45"/>
  <c r="E546" i="45"/>
  <c r="F546" i="45" s="1"/>
  <c r="E550" i="45"/>
  <c r="E554" i="45"/>
  <c r="E558" i="45"/>
  <c r="E562" i="45"/>
  <c r="F562" i="45" s="1"/>
  <c r="E566" i="45"/>
  <c r="E570" i="45"/>
  <c r="E574" i="45"/>
  <c r="E578" i="45"/>
  <c r="F578" i="45" s="1"/>
  <c r="E582" i="45"/>
  <c r="E434" i="45"/>
  <c r="I364" i="45"/>
  <c r="I368" i="45"/>
  <c r="J368" i="45" s="1"/>
  <c r="I372" i="45"/>
  <c r="I376" i="45"/>
  <c r="J376" i="45" s="1"/>
  <c r="I380" i="45"/>
  <c r="I384" i="45"/>
  <c r="J384" i="45" s="1"/>
  <c r="I388" i="45"/>
  <c r="I392" i="45"/>
  <c r="J392" i="45" s="1"/>
  <c r="I396" i="45"/>
  <c r="I400" i="45"/>
  <c r="J400" i="45" s="1"/>
  <c r="I404" i="45"/>
  <c r="I408" i="45"/>
  <c r="J408" i="45" s="1"/>
  <c r="I412" i="45"/>
  <c r="I416" i="45"/>
  <c r="J416" i="45" s="1"/>
  <c r="K416" i="45" s="1"/>
  <c r="I420" i="45"/>
  <c r="I424" i="45"/>
  <c r="J424" i="45" s="1"/>
  <c r="I428" i="45"/>
  <c r="I360" i="45"/>
  <c r="J360" i="45" s="1"/>
  <c r="I154" i="45"/>
  <c r="I158" i="45"/>
  <c r="I162" i="45"/>
  <c r="I166" i="45"/>
  <c r="J166" i="45" s="1"/>
  <c r="I170" i="45"/>
  <c r="I174" i="45"/>
  <c r="I178" i="45"/>
  <c r="I182" i="45"/>
  <c r="J182" i="45" s="1"/>
  <c r="I186" i="45"/>
  <c r="I190" i="45"/>
  <c r="I194" i="45"/>
  <c r="I198" i="45"/>
  <c r="J198" i="45" s="1"/>
  <c r="I202" i="45"/>
  <c r="I206" i="45"/>
  <c r="I210" i="45"/>
  <c r="I214" i="45"/>
  <c r="J214" i="45" s="1"/>
  <c r="I218" i="45"/>
  <c r="I222" i="45"/>
  <c r="I226" i="45"/>
  <c r="I230" i="45"/>
  <c r="J230" i="45" s="1"/>
  <c r="I234" i="45"/>
  <c r="I238" i="45"/>
  <c r="I242" i="45"/>
  <c r="I246" i="45"/>
  <c r="J246" i="45" s="1"/>
  <c r="I250" i="45"/>
  <c r="I254" i="45"/>
  <c r="I258" i="45"/>
  <c r="I262" i="45"/>
  <c r="J262" i="45" s="1"/>
  <c r="I266" i="45"/>
  <c r="I270" i="45"/>
  <c r="I274" i="45"/>
  <c r="I278" i="45"/>
  <c r="J278" i="45" s="1"/>
  <c r="I282" i="45"/>
  <c r="I286" i="45"/>
  <c r="I290" i="45"/>
  <c r="I294" i="45"/>
  <c r="J294" i="45" s="1"/>
  <c r="I298" i="45"/>
  <c r="I302" i="45"/>
  <c r="I306" i="45"/>
  <c r="I310" i="45"/>
  <c r="J310" i="45" s="1"/>
  <c r="I314" i="45"/>
  <c r="I318" i="45"/>
  <c r="I322" i="45"/>
  <c r="I326" i="45"/>
  <c r="J326" i="45" s="1"/>
  <c r="I330" i="45"/>
  <c r="I334" i="45"/>
  <c r="I338" i="45"/>
  <c r="I342" i="45"/>
  <c r="J342" i="45" s="1"/>
  <c r="I346" i="45"/>
  <c r="I350" i="45"/>
  <c r="I354" i="45"/>
  <c r="I134" i="45"/>
  <c r="J134" i="45" s="1"/>
  <c r="I138" i="45"/>
  <c r="I142" i="45"/>
  <c r="I146" i="45"/>
  <c r="J146" i="45" s="1"/>
  <c r="I150" i="45"/>
  <c r="J150" i="45" s="1"/>
  <c r="I126" i="45"/>
  <c r="I130" i="45"/>
  <c r="I122" i="45"/>
  <c r="I12" i="45"/>
  <c r="J12" i="45" s="1"/>
  <c r="I16" i="45"/>
  <c r="I20" i="45"/>
  <c r="I24" i="45"/>
  <c r="J24" i="45" s="1"/>
  <c r="I28" i="45"/>
  <c r="J28" i="45" s="1"/>
  <c r="I32" i="45"/>
  <c r="I36" i="45"/>
  <c r="I40" i="45"/>
  <c r="J40" i="45" s="1"/>
  <c r="I44" i="45"/>
  <c r="I48" i="45"/>
  <c r="I52" i="45"/>
  <c r="I56" i="45"/>
  <c r="J56" i="45" s="1"/>
  <c r="I60" i="45"/>
  <c r="J60" i="45" s="1"/>
  <c r="K60" i="45" s="1"/>
  <c r="I64" i="45"/>
  <c r="I68" i="45"/>
  <c r="I72" i="45"/>
  <c r="J72" i="45" s="1"/>
  <c r="I76" i="45"/>
  <c r="J76" i="45" s="1"/>
  <c r="K76" i="45" s="1"/>
  <c r="I80" i="45"/>
  <c r="I84" i="45"/>
  <c r="I88" i="45"/>
  <c r="J88" i="45" s="1"/>
  <c r="I92" i="45"/>
  <c r="J92" i="45" s="1"/>
  <c r="I96" i="45"/>
  <c r="I100" i="45"/>
  <c r="I104" i="45"/>
  <c r="J104" i="45" s="1"/>
  <c r="I108" i="45"/>
  <c r="J108" i="45" s="1"/>
  <c r="I112" i="45"/>
  <c r="I116" i="45"/>
  <c r="I8" i="45"/>
  <c r="J8" i="45" s="1"/>
  <c r="F72" i="98"/>
  <c r="F62" i="98"/>
  <c r="F53" i="98"/>
  <c r="F45" i="98"/>
  <c r="F37" i="98"/>
  <c r="M9" i="98" s="1"/>
  <c r="F30" i="98"/>
  <c r="F24" i="98"/>
  <c r="Q11" i="98"/>
  <c r="K9" i="98"/>
  <c r="G9" i="98"/>
  <c r="K8" i="98"/>
  <c r="G8" i="98"/>
  <c r="K7" i="98"/>
  <c r="L7" i="98" s="1"/>
  <c r="N7" i="98" s="1"/>
  <c r="F14" i="98" s="1"/>
  <c r="I14" i="98" s="1"/>
  <c r="G7" i="98"/>
  <c r="K6" i="98"/>
  <c r="G6" i="98"/>
  <c r="H25" i="97"/>
  <c r="H20" i="97"/>
  <c r="I36" i="96"/>
  <c r="I34" i="96"/>
  <c r="I27" i="96"/>
  <c r="K23" i="96"/>
  <c r="O92" i="69"/>
  <c r="O91" i="69"/>
  <c r="O90" i="69"/>
  <c r="O89" i="69"/>
  <c r="O87" i="69"/>
  <c r="O86" i="69"/>
  <c r="O85" i="69"/>
  <c r="O84" i="69"/>
  <c r="O83" i="69"/>
  <c r="O35" i="69"/>
  <c r="O34" i="69"/>
  <c r="O33" i="69"/>
  <c r="O32" i="69"/>
  <c r="O31" i="69"/>
  <c r="O40" i="69"/>
  <c r="O39" i="69"/>
  <c r="O38" i="69"/>
  <c r="O37" i="69"/>
  <c r="J2157" i="45"/>
  <c r="J2156" i="45"/>
  <c r="J2155" i="45"/>
  <c r="J2154" i="45"/>
  <c r="F2154" i="45"/>
  <c r="G2154" i="45" s="1"/>
  <c r="J2153" i="45"/>
  <c r="J2152" i="45"/>
  <c r="J2151" i="45"/>
  <c r="J2150" i="45"/>
  <c r="F2150" i="45"/>
  <c r="J2149" i="45"/>
  <c r="J2148" i="45"/>
  <c r="J2147" i="45"/>
  <c r="J2146" i="45"/>
  <c r="J2514" i="45"/>
  <c r="J2515" i="45"/>
  <c r="J2516" i="45"/>
  <c r="J2517" i="45"/>
  <c r="J2518" i="45"/>
  <c r="J2519" i="45"/>
  <c r="J2520" i="45"/>
  <c r="J2521" i="45"/>
  <c r="F2518" i="45"/>
  <c r="L1447" i="45"/>
  <c r="L1448" i="45"/>
  <c r="L1449" i="45"/>
  <c r="L1450" i="45"/>
  <c r="N338" i="45"/>
  <c r="N339" i="45"/>
  <c r="N340" i="45"/>
  <c r="N341" i="45"/>
  <c r="J338" i="45"/>
  <c r="J2398" i="45"/>
  <c r="J2399" i="45"/>
  <c r="J2400" i="45"/>
  <c r="J2401" i="45"/>
  <c r="J2402" i="45"/>
  <c r="J2403" i="45"/>
  <c r="J2404" i="45"/>
  <c r="J2405" i="45"/>
  <c r="J2406" i="45"/>
  <c r="J2407" i="45"/>
  <c r="J2408" i="45"/>
  <c r="J2409" i="45"/>
  <c r="J2410" i="45"/>
  <c r="J2411" i="45"/>
  <c r="J2412" i="45"/>
  <c r="J2413" i="45"/>
  <c r="J2414" i="45"/>
  <c r="J2415" i="45"/>
  <c r="J2416" i="45"/>
  <c r="J2417" i="45"/>
  <c r="J2418" i="45"/>
  <c r="J2419" i="45"/>
  <c r="J2420" i="45"/>
  <c r="J2421" i="45"/>
  <c r="J2422" i="45"/>
  <c r="J2423" i="45"/>
  <c r="J2424" i="45"/>
  <c r="J2425" i="45"/>
  <c r="J2397" i="45"/>
  <c r="J2396" i="45"/>
  <c r="J2395" i="45"/>
  <c r="J2394" i="45"/>
  <c r="J2281" i="45"/>
  <c r="J2282" i="45"/>
  <c r="J2283" i="45"/>
  <c r="J2284" i="45"/>
  <c r="J2285" i="45"/>
  <c r="J2286" i="45"/>
  <c r="J2287" i="45"/>
  <c r="J2288" i="45"/>
  <c r="J2289" i="45"/>
  <c r="J2290" i="45"/>
  <c r="J2291" i="45"/>
  <c r="J2292" i="45"/>
  <c r="J2293" i="45"/>
  <c r="J2294" i="45"/>
  <c r="J2295" i="45"/>
  <c r="J2296" i="45"/>
  <c r="J2297" i="45"/>
  <c r="J2298" i="45"/>
  <c r="J2299" i="45"/>
  <c r="J2300" i="45"/>
  <c r="J2301" i="45"/>
  <c r="J2302" i="45"/>
  <c r="J2303" i="45"/>
  <c r="J2304" i="45"/>
  <c r="J2305" i="45"/>
  <c r="J2306" i="45"/>
  <c r="J2307" i="45"/>
  <c r="J2308" i="45"/>
  <c r="J2309" i="45"/>
  <c r="J2310" i="45"/>
  <c r="J2311" i="45"/>
  <c r="J2312" i="45"/>
  <c r="J2313" i="45"/>
  <c r="J2314" i="45"/>
  <c r="J2315" i="45"/>
  <c r="J2316" i="45"/>
  <c r="J2317" i="45"/>
  <c r="J2318" i="45"/>
  <c r="J2319" i="45"/>
  <c r="J2320" i="45"/>
  <c r="J2321" i="45"/>
  <c r="J2322" i="45"/>
  <c r="J2323" i="45"/>
  <c r="J2324" i="45"/>
  <c r="J2325" i="45"/>
  <c r="J2326" i="45"/>
  <c r="J2327" i="45"/>
  <c r="J2328" i="45"/>
  <c r="J2329" i="45"/>
  <c r="J2330" i="45"/>
  <c r="J2331" i="45"/>
  <c r="J2332" i="45"/>
  <c r="J2333" i="45"/>
  <c r="J2334" i="45"/>
  <c r="J2335" i="45"/>
  <c r="J2336" i="45"/>
  <c r="J2337" i="45"/>
  <c r="J2338" i="45"/>
  <c r="J2339" i="45"/>
  <c r="J2340" i="45"/>
  <c r="J2341" i="45"/>
  <c r="J2342" i="45"/>
  <c r="J2343" i="45"/>
  <c r="J2344" i="45"/>
  <c r="J2345" i="45"/>
  <c r="J2346" i="45"/>
  <c r="J2347" i="45"/>
  <c r="J2348" i="45"/>
  <c r="J2349" i="45"/>
  <c r="J2350" i="45"/>
  <c r="J2351" i="45"/>
  <c r="J2352" i="45"/>
  <c r="J2353" i="45"/>
  <c r="J2354" i="45"/>
  <c r="J2355" i="45"/>
  <c r="J2356" i="45"/>
  <c r="J2357" i="45"/>
  <c r="J2358" i="45"/>
  <c r="J2359" i="45"/>
  <c r="J2360" i="45"/>
  <c r="J2361" i="45"/>
  <c r="J2362" i="45"/>
  <c r="J2363" i="45"/>
  <c r="J2364" i="45"/>
  <c r="J2365" i="45"/>
  <c r="J2366" i="45"/>
  <c r="J2367" i="45"/>
  <c r="J2368" i="45"/>
  <c r="J2369" i="45"/>
  <c r="J2370" i="45"/>
  <c r="J2371" i="45"/>
  <c r="J2372" i="45"/>
  <c r="J2373" i="45"/>
  <c r="J2374" i="45"/>
  <c r="J2375" i="45"/>
  <c r="J2376" i="45"/>
  <c r="J2377" i="45"/>
  <c r="J2378" i="45"/>
  <c r="J2379" i="45"/>
  <c r="J2380" i="45"/>
  <c r="J2381" i="45"/>
  <c r="J2382" i="45"/>
  <c r="J2383" i="45"/>
  <c r="J2384" i="45"/>
  <c r="J2385" i="45"/>
  <c r="J2386" i="45"/>
  <c r="J2387" i="45"/>
  <c r="J2388" i="45"/>
  <c r="J2389" i="45"/>
  <c r="J2390" i="45"/>
  <c r="J2391" i="45"/>
  <c r="J2392" i="45"/>
  <c r="J2280" i="45"/>
  <c r="J2279" i="45"/>
  <c r="J2278" i="45"/>
  <c r="J2277" i="45"/>
  <c r="F2398" i="45"/>
  <c r="F2402" i="45"/>
  <c r="F2406" i="45"/>
  <c r="F2414" i="45"/>
  <c r="F2418" i="45"/>
  <c r="G2418" i="45" s="1"/>
  <c r="F2422" i="45"/>
  <c r="F2281" i="45"/>
  <c r="F2285" i="45"/>
  <c r="F2289" i="45"/>
  <c r="F2297" i="45"/>
  <c r="G2297" i="45" s="1"/>
  <c r="F2301" i="45"/>
  <c r="F2305" i="45"/>
  <c r="F2313" i="45"/>
  <c r="F2317" i="45"/>
  <c r="F2321" i="45"/>
  <c r="F2329" i="45"/>
  <c r="G2329" i="45" s="1"/>
  <c r="F2333" i="45"/>
  <c r="F2337" i="45"/>
  <c r="F2345" i="45"/>
  <c r="F2349" i="45"/>
  <c r="F2353" i="45"/>
  <c r="F2361" i="45"/>
  <c r="G2361" i="45" s="1"/>
  <c r="F2365" i="45"/>
  <c r="F2369" i="45"/>
  <c r="F2377" i="45"/>
  <c r="F2381" i="45"/>
  <c r="F2385" i="45"/>
  <c r="F2277" i="45"/>
  <c r="L2178" i="45"/>
  <c r="L2179" i="45"/>
  <c r="L2180" i="45"/>
  <c r="L2181" i="45"/>
  <c r="L2182" i="45"/>
  <c r="L2183" i="45"/>
  <c r="L2184" i="45"/>
  <c r="L2185" i="45"/>
  <c r="L2186" i="45"/>
  <c r="L2187" i="45"/>
  <c r="L2188" i="45"/>
  <c r="L2189" i="45"/>
  <c r="L2190" i="45"/>
  <c r="L2191" i="45"/>
  <c r="L2192" i="45"/>
  <c r="L2193" i="45"/>
  <c r="L2194" i="45"/>
  <c r="L2195" i="45"/>
  <c r="L2196" i="45"/>
  <c r="L2197" i="45"/>
  <c r="L2198" i="45"/>
  <c r="L2199" i="45"/>
  <c r="L2200" i="45"/>
  <c r="L2201" i="45"/>
  <c r="L2202" i="45"/>
  <c r="L2203" i="45"/>
  <c r="L2204" i="45"/>
  <c r="L2205" i="45"/>
  <c r="L2206" i="45"/>
  <c r="L2207" i="45"/>
  <c r="L2208" i="45"/>
  <c r="L2209" i="45"/>
  <c r="L2210" i="45"/>
  <c r="L2211" i="45"/>
  <c r="L2212" i="45"/>
  <c r="L2213" i="45"/>
  <c r="L2214" i="45"/>
  <c r="L2215" i="45"/>
  <c r="L2216" i="45"/>
  <c r="L2217" i="45"/>
  <c r="L2218" i="45"/>
  <c r="L2219" i="45"/>
  <c r="L2220" i="45"/>
  <c r="L2221" i="45"/>
  <c r="L2222" i="45"/>
  <c r="L2223" i="45"/>
  <c r="L2224" i="45"/>
  <c r="L2225" i="45"/>
  <c r="L2226" i="45"/>
  <c r="L2227" i="45"/>
  <c r="L2228" i="45"/>
  <c r="L2229" i="45"/>
  <c r="L2230" i="45"/>
  <c r="L2231" i="45"/>
  <c r="L2232" i="45"/>
  <c r="L2233" i="45"/>
  <c r="L2234" i="45"/>
  <c r="L2235" i="45"/>
  <c r="L2236" i="45"/>
  <c r="L2237" i="45"/>
  <c r="L2238" i="45"/>
  <c r="L2239" i="45"/>
  <c r="L2240" i="45"/>
  <c r="L2241" i="45"/>
  <c r="L2242" i="45"/>
  <c r="L2243" i="45"/>
  <c r="L2244" i="45"/>
  <c r="L2245" i="45"/>
  <c r="L2246" i="45"/>
  <c r="L2247" i="45"/>
  <c r="L2248" i="45"/>
  <c r="L2249" i="45"/>
  <c r="L2250" i="45"/>
  <c r="L2251" i="45"/>
  <c r="L2252" i="45"/>
  <c r="L2253" i="45"/>
  <c r="L2254" i="45"/>
  <c r="L2255" i="45"/>
  <c r="L2256" i="45"/>
  <c r="L2257" i="45"/>
  <c r="L2258" i="45"/>
  <c r="L2259" i="45"/>
  <c r="L2260" i="45"/>
  <c r="L2261" i="45"/>
  <c r="L2262" i="45"/>
  <c r="L2263" i="45"/>
  <c r="L2264" i="45"/>
  <c r="L2265" i="45"/>
  <c r="L2266" i="45"/>
  <c r="L2267" i="45"/>
  <c r="L2268" i="45"/>
  <c r="L2269" i="45"/>
  <c r="L2270" i="45"/>
  <c r="L2271" i="45"/>
  <c r="L2272" i="45"/>
  <c r="L2273" i="45"/>
  <c r="H2178" i="45"/>
  <c r="H2182" i="45"/>
  <c r="H2186" i="45"/>
  <c r="H2190" i="45"/>
  <c r="H2194" i="45"/>
  <c r="H2198" i="45"/>
  <c r="H2202" i="45"/>
  <c r="H2206" i="45"/>
  <c r="H2210" i="45"/>
  <c r="H2214" i="45"/>
  <c r="H2218" i="45"/>
  <c r="H2222" i="45"/>
  <c r="H2226" i="45"/>
  <c r="H2230" i="45"/>
  <c r="H2234" i="45"/>
  <c r="H2238" i="45"/>
  <c r="H2242" i="45"/>
  <c r="H2246" i="45"/>
  <c r="H2250" i="45"/>
  <c r="H2254" i="45"/>
  <c r="H2258" i="45"/>
  <c r="H2262" i="45"/>
  <c r="H2266" i="45"/>
  <c r="H2270" i="45"/>
  <c r="L2177" i="45"/>
  <c r="L2176" i="45"/>
  <c r="L2175" i="45"/>
  <c r="L2174" i="45"/>
  <c r="H2174" i="45"/>
  <c r="J2163" i="45"/>
  <c r="J2164" i="45"/>
  <c r="J2165" i="45"/>
  <c r="J2166" i="45"/>
  <c r="J2167" i="45"/>
  <c r="J2168" i="45"/>
  <c r="J2169" i="45"/>
  <c r="J2170" i="45"/>
  <c r="J2171" i="45"/>
  <c r="J2160" i="45"/>
  <c r="J2161" i="45"/>
  <c r="J1797" i="45"/>
  <c r="J1798" i="45"/>
  <c r="J1799" i="45"/>
  <c r="J1800" i="45"/>
  <c r="J1801" i="45"/>
  <c r="J1802" i="45"/>
  <c r="J1803" i="45"/>
  <c r="J1804" i="45"/>
  <c r="J1805" i="45"/>
  <c r="J1806" i="45"/>
  <c r="J1807" i="45"/>
  <c r="J1808" i="45"/>
  <c r="J1809" i="45"/>
  <c r="J1810" i="45"/>
  <c r="J1811" i="45"/>
  <c r="J1812" i="45"/>
  <c r="J1813" i="45"/>
  <c r="J1814" i="45"/>
  <c r="J1815" i="45"/>
  <c r="J1816" i="45"/>
  <c r="J1817" i="45"/>
  <c r="J1818" i="45"/>
  <c r="J1819" i="45"/>
  <c r="J1820" i="45"/>
  <c r="J1821" i="45"/>
  <c r="J1822" i="45"/>
  <c r="J1823" i="45"/>
  <c r="J1824" i="45"/>
  <c r="J1825" i="45"/>
  <c r="J1826" i="45"/>
  <c r="J1827" i="45"/>
  <c r="J1828" i="45"/>
  <c r="J1829" i="45"/>
  <c r="J1830" i="45"/>
  <c r="J1831" i="45"/>
  <c r="J1832" i="45"/>
  <c r="J1833" i="45"/>
  <c r="J1834" i="45"/>
  <c r="J1835" i="45"/>
  <c r="J1836" i="45"/>
  <c r="J1837" i="45"/>
  <c r="J1838" i="45"/>
  <c r="J1839" i="45"/>
  <c r="J1840" i="45"/>
  <c r="J1841" i="45"/>
  <c r="J1842" i="45"/>
  <c r="J1843" i="45"/>
  <c r="J1844" i="45"/>
  <c r="J1845" i="45"/>
  <c r="J1846" i="45"/>
  <c r="J1847" i="45"/>
  <c r="J1848" i="45"/>
  <c r="J1849" i="45"/>
  <c r="J1850" i="45"/>
  <c r="J1851" i="45"/>
  <c r="J1852" i="45"/>
  <c r="J1853" i="45"/>
  <c r="J1854" i="45"/>
  <c r="J1855" i="45"/>
  <c r="J1856" i="45"/>
  <c r="J1857" i="45"/>
  <c r="J1858" i="45"/>
  <c r="J1859" i="45"/>
  <c r="J1860" i="45"/>
  <c r="J1861" i="45"/>
  <c r="J1862" i="45"/>
  <c r="J1863" i="45"/>
  <c r="J1864" i="45"/>
  <c r="J1865" i="45"/>
  <c r="J1866" i="45"/>
  <c r="J1867" i="45"/>
  <c r="J1868" i="45"/>
  <c r="J1869" i="45"/>
  <c r="J1870" i="45"/>
  <c r="J1871" i="45"/>
  <c r="J1872" i="45"/>
  <c r="J1873" i="45"/>
  <c r="J1874" i="45"/>
  <c r="J1875" i="45"/>
  <c r="J1876" i="45"/>
  <c r="J1877" i="45"/>
  <c r="J1878" i="45"/>
  <c r="J1879" i="45"/>
  <c r="J1880" i="45"/>
  <c r="J1881" i="45"/>
  <c r="J1882" i="45"/>
  <c r="J1883" i="45"/>
  <c r="J1884" i="45"/>
  <c r="J1885" i="45"/>
  <c r="J1886" i="45"/>
  <c r="J1887" i="45"/>
  <c r="J1888" i="45"/>
  <c r="J1889" i="45"/>
  <c r="J1890" i="45"/>
  <c r="J1891" i="45"/>
  <c r="J1892" i="45"/>
  <c r="J1893" i="45"/>
  <c r="J1894" i="45"/>
  <c r="J1895" i="45"/>
  <c r="J1896" i="45"/>
  <c r="J1897" i="45"/>
  <c r="J1898" i="45"/>
  <c r="J1899" i="45"/>
  <c r="J1900" i="45"/>
  <c r="J1901" i="45"/>
  <c r="J1902" i="45"/>
  <c r="J1903" i="45"/>
  <c r="J1904" i="45"/>
  <c r="J1905" i="45"/>
  <c r="J1906" i="45"/>
  <c r="J1907" i="45"/>
  <c r="J1908" i="45"/>
  <c r="J1909" i="45"/>
  <c r="J1910" i="45"/>
  <c r="J1911" i="45"/>
  <c r="J1912" i="45"/>
  <c r="J1913" i="45"/>
  <c r="J1914" i="45"/>
  <c r="J1915" i="45"/>
  <c r="J1916" i="45"/>
  <c r="J1917" i="45"/>
  <c r="J1918" i="45"/>
  <c r="J1919" i="45"/>
  <c r="J1920" i="45"/>
  <c r="J1921" i="45"/>
  <c r="J1922" i="45"/>
  <c r="J1923" i="45"/>
  <c r="J1924" i="45"/>
  <c r="J1925" i="45"/>
  <c r="J1926" i="45"/>
  <c r="J1927" i="45"/>
  <c r="J1928" i="45"/>
  <c r="J1929" i="45"/>
  <c r="J1930" i="45"/>
  <c r="J1931" i="45"/>
  <c r="J1932" i="45"/>
  <c r="J1933" i="45"/>
  <c r="J1934" i="45"/>
  <c r="J1935" i="45"/>
  <c r="J1936" i="45"/>
  <c r="J1937" i="45"/>
  <c r="J1938" i="45"/>
  <c r="J1939" i="45"/>
  <c r="J1940" i="45"/>
  <c r="J1941" i="45"/>
  <c r="J1942" i="45"/>
  <c r="J1943" i="45"/>
  <c r="J1944" i="45"/>
  <c r="J1945" i="45"/>
  <c r="J1946" i="45"/>
  <c r="J1947" i="45"/>
  <c r="J1948" i="45"/>
  <c r="J1949" i="45"/>
  <c r="J1950" i="45"/>
  <c r="J1951" i="45"/>
  <c r="J1952" i="45"/>
  <c r="J1953" i="45"/>
  <c r="J1954" i="45"/>
  <c r="J1955" i="45"/>
  <c r="J1956" i="45"/>
  <c r="J1957" i="45"/>
  <c r="J1958" i="45"/>
  <c r="J1959" i="45"/>
  <c r="J1960" i="45"/>
  <c r="J1961" i="45"/>
  <c r="J1962" i="45"/>
  <c r="J1963" i="45"/>
  <c r="J1964" i="45"/>
  <c r="J1965" i="45"/>
  <c r="J1966" i="45"/>
  <c r="J1967" i="45"/>
  <c r="J1968" i="45"/>
  <c r="J1969" i="45"/>
  <c r="J1970" i="45"/>
  <c r="J1971" i="45"/>
  <c r="J1972" i="45"/>
  <c r="J1973" i="45"/>
  <c r="J1974" i="45"/>
  <c r="J1975" i="45"/>
  <c r="J1976" i="45"/>
  <c r="J1977" i="45"/>
  <c r="J1978" i="45"/>
  <c r="J1979" i="45"/>
  <c r="J1980" i="45"/>
  <c r="J1981" i="45"/>
  <c r="J1982" i="45"/>
  <c r="J1983" i="45"/>
  <c r="J1984" i="45"/>
  <c r="J1985" i="45"/>
  <c r="J1986" i="45"/>
  <c r="J1987" i="45"/>
  <c r="J1988" i="45"/>
  <c r="J1989" i="45"/>
  <c r="J1990" i="45"/>
  <c r="J1991" i="45"/>
  <c r="J1992" i="45"/>
  <c r="J1993" i="45"/>
  <c r="J1994" i="45"/>
  <c r="L1994" i="45" s="1"/>
  <c r="N1994" i="45" s="1"/>
  <c r="O1994" i="45" s="1"/>
  <c r="Q1994" i="45" s="1"/>
  <c r="R1994" i="45" s="1"/>
  <c r="J1995" i="45"/>
  <c r="J1996" i="45"/>
  <c r="J1997" i="45"/>
  <c r="J1998" i="45"/>
  <c r="J1999" i="45"/>
  <c r="J2000" i="45"/>
  <c r="J2001" i="45"/>
  <c r="J2002" i="45"/>
  <c r="J2003" i="45"/>
  <c r="J2004" i="45"/>
  <c r="J2005" i="45"/>
  <c r="J2006" i="45"/>
  <c r="J2007" i="45"/>
  <c r="J2008" i="45"/>
  <c r="J2009" i="45"/>
  <c r="J2010" i="45"/>
  <c r="J2011" i="45"/>
  <c r="J2012" i="45"/>
  <c r="J2013" i="45"/>
  <c r="J2014" i="45"/>
  <c r="J2015" i="45"/>
  <c r="J2016" i="45"/>
  <c r="J2017" i="45"/>
  <c r="J2018" i="45"/>
  <c r="J2019" i="45"/>
  <c r="J2020" i="45"/>
  <c r="J2021" i="45"/>
  <c r="J2022" i="45"/>
  <c r="J2023" i="45"/>
  <c r="J2024" i="45"/>
  <c r="J2025" i="45"/>
  <c r="J2026" i="45"/>
  <c r="J2027" i="45"/>
  <c r="J2028" i="45"/>
  <c r="J2029" i="45"/>
  <c r="J2030" i="45"/>
  <c r="J2031" i="45"/>
  <c r="J2032" i="45"/>
  <c r="J2033" i="45"/>
  <c r="J2034" i="45"/>
  <c r="J2035" i="45"/>
  <c r="J2036" i="45"/>
  <c r="J2037" i="45"/>
  <c r="J2038" i="45"/>
  <c r="J2039" i="45"/>
  <c r="J2040" i="45"/>
  <c r="J2041" i="45"/>
  <c r="J2042" i="45"/>
  <c r="J2043" i="45"/>
  <c r="J2044" i="45"/>
  <c r="J2045" i="45"/>
  <c r="J2046" i="45"/>
  <c r="L2046" i="45" s="1"/>
  <c r="N2046" i="45" s="1"/>
  <c r="J2047" i="45"/>
  <c r="J2048" i="45"/>
  <c r="J2049" i="45"/>
  <c r="J2050" i="45"/>
  <c r="J2051" i="45"/>
  <c r="J2052" i="45"/>
  <c r="J2053" i="45"/>
  <c r="J2054" i="45"/>
  <c r="J2055" i="45"/>
  <c r="J2056" i="45"/>
  <c r="J2057" i="45"/>
  <c r="J2058" i="45"/>
  <c r="J2059" i="45"/>
  <c r="J2060" i="45"/>
  <c r="J2061" i="45"/>
  <c r="J2062" i="45"/>
  <c r="J2063" i="45"/>
  <c r="J2064" i="45"/>
  <c r="J2065" i="45"/>
  <c r="J2066" i="45"/>
  <c r="J2067" i="45"/>
  <c r="J2068" i="45"/>
  <c r="J2069" i="45"/>
  <c r="J2070" i="45"/>
  <c r="J2071" i="45"/>
  <c r="J2072" i="45"/>
  <c r="J2073" i="45"/>
  <c r="J2074" i="45"/>
  <c r="J2075" i="45"/>
  <c r="J2076" i="45"/>
  <c r="J2077" i="45"/>
  <c r="J2078" i="45"/>
  <c r="J2079" i="45"/>
  <c r="J2080" i="45"/>
  <c r="J2081" i="45"/>
  <c r="J2082" i="45"/>
  <c r="J2083" i="45"/>
  <c r="J2084" i="45"/>
  <c r="J2085" i="45"/>
  <c r="J2086" i="45"/>
  <c r="J2087" i="45"/>
  <c r="J2088" i="45"/>
  <c r="J2089" i="45"/>
  <c r="J2090" i="45"/>
  <c r="J2091" i="45"/>
  <c r="J2092" i="45"/>
  <c r="J2093" i="45"/>
  <c r="J2094" i="45"/>
  <c r="J2095" i="45"/>
  <c r="J2096" i="45"/>
  <c r="J2097" i="45"/>
  <c r="J2098" i="45"/>
  <c r="J2099" i="45"/>
  <c r="J2100" i="45"/>
  <c r="J2101" i="45"/>
  <c r="J2102" i="45"/>
  <c r="J2103" i="45"/>
  <c r="J2104" i="45"/>
  <c r="J2105" i="45"/>
  <c r="J2106" i="45"/>
  <c r="J2107" i="45"/>
  <c r="J2108" i="45"/>
  <c r="J2109" i="45"/>
  <c r="J2110" i="45"/>
  <c r="J2111" i="45"/>
  <c r="J2112" i="45"/>
  <c r="J2113" i="45"/>
  <c r="J2114" i="45"/>
  <c r="J2115" i="45"/>
  <c r="J2116" i="45"/>
  <c r="J2117" i="45"/>
  <c r="J2118" i="45"/>
  <c r="J2119" i="45"/>
  <c r="J2120" i="45"/>
  <c r="J2121" i="45"/>
  <c r="J2122" i="45"/>
  <c r="J2123" i="45"/>
  <c r="J2124" i="45"/>
  <c r="J2125" i="45"/>
  <c r="J2126" i="45"/>
  <c r="J2127" i="45"/>
  <c r="J2128" i="45"/>
  <c r="J2129" i="45"/>
  <c r="J2130" i="45"/>
  <c r="J2131" i="45"/>
  <c r="J2132" i="45"/>
  <c r="J2133" i="45"/>
  <c r="J2134" i="45"/>
  <c r="J2135" i="45"/>
  <c r="J2136" i="45"/>
  <c r="J2137" i="45"/>
  <c r="J2138" i="45"/>
  <c r="J2139" i="45"/>
  <c r="J2140" i="45"/>
  <c r="J2141" i="45"/>
  <c r="J2142" i="45"/>
  <c r="J2143" i="45"/>
  <c r="J2144" i="45"/>
  <c r="J2145" i="45"/>
  <c r="J1794" i="45"/>
  <c r="J1795" i="45"/>
  <c r="J1686" i="45"/>
  <c r="J1687" i="45"/>
  <c r="J1688" i="45"/>
  <c r="J1689" i="45"/>
  <c r="J1690" i="45"/>
  <c r="J1691" i="45"/>
  <c r="J1692" i="45"/>
  <c r="J1693" i="45"/>
  <c r="J1694" i="45"/>
  <c r="J1695" i="45"/>
  <c r="J1696" i="45"/>
  <c r="J1697" i="45"/>
  <c r="J1698" i="45"/>
  <c r="J1699" i="45"/>
  <c r="J1700" i="45"/>
  <c r="J1701" i="45"/>
  <c r="J1702" i="45"/>
  <c r="J1703" i="45"/>
  <c r="J1704" i="45"/>
  <c r="J1705" i="45"/>
  <c r="J1706" i="45"/>
  <c r="J1707" i="45"/>
  <c r="J1708" i="45"/>
  <c r="J1709" i="45"/>
  <c r="J1710" i="45"/>
  <c r="J1711" i="45"/>
  <c r="J1712" i="45"/>
  <c r="J1713" i="45"/>
  <c r="J1714" i="45"/>
  <c r="J1715" i="45"/>
  <c r="J1716" i="45"/>
  <c r="J1717" i="45"/>
  <c r="J1718" i="45"/>
  <c r="J1719" i="45"/>
  <c r="J1720" i="45"/>
  <c r="J1721" i="45"/>
  <c r="J1722" i="45"/>
  <c r="J1723" i="45"/>
  <c r="J1724" i="45"/>
  <c r="J1725" i="45"/>
  <c r="J1726" i="45"/>
  <c r="J1727" i="45"/>
  <c r="J1728" i="45"/>
  <c r="J1729" i="45"/>
  <c r="J1730" i="45"/>
  <c r="J1731" i="45"/>
  <c r="J1732" i="45"/>
  <c r="J1733" i="45"/>
  <c r="J1734" i="45"/>
  <c r="J1735" i="45"/>
  <c r="J1736" i="45"/>
  <c r="J1737" i="45"/>
  <c r="J1738" i="45"/>
  <c r="J1739" i="45"/>
  <c r="J1740" i="45"/>
  <c r="J1741" i="45"/>
  <c r="J1742" i="45"/>
  <c r="J1743" i="45"/>
  <c r="J1744" i="45"/>
  <c r="J1745" i="45"/>
  <c r="J1746" i="45"/>
  <c r="J1747" i="45"/>
  <c r="J1748" i="45"/>
  <c r="J1749" i="45"/>
  <c r="J1750" i="45"/>
  <c r="J1751" i="45"/>
  <c r="J1752" i="45"/>
  <c r="J1753" i="45"/>
  <c r="J1754" i="45"/>
  <c r="J1755" i="45"/>
  <c r="J1756" i="45"/>
  <c r="J1757" i="45"/>
  <c r="J1758" i="45"/>
  <c r="J1759" i="45"/>
  <c r="J1760" i="45"/>
  <c r="J1761" i="45"/>
  <c r="J1762" i="45"/>
  <c r="J1763" i="45"/>
  <c r="J1764" i="45"/>
  <c r="J1765" i="45"/>
  <c r="J1766" i="45"/>
  <c r="J1767" i="45"/>
  <c r="J1768" i="45"/>
  <c r="J1769" i="45"/>
  <c r="J1770" i="45"/>
  <c r="J1771" i="45"/>
  <c r="J1772" i="45"/>
  <c r="L1771" i="45" s="1"/>
  <c r="N1771" i="45" s="1"/>
  <c r="O1771" i="45" s="1"/>
  <c r="J1773" i="45"/>
  <c r="J1774" i="45"/>
  <c r="J1775" i="45"/>
  <c r="J1776" i="45"/>
  <c r="J1777" i="45"/>
  <c r="J1778" i="45"/>
  <c r="J1779" i="45"/>
  <c r="J1780" i="45"/>
  <c r="J1781" i="45"/>
  <c r="J1782" i="45"/>
  <c r="J1783" i="45"/>
  <c r="J1784" i="45"/>
  <c r="J1785" i="45"/>
  <c r="J1786" i="45"/>
  <c r="J1787" i="45"/>
  <c r="J1788" i="45"/>
  <c r="J1789" i="45"/>
  <c r="J1790" i="45"/>
  <c r="J1683" i="45"/>
  <c r="J1684" i="45"/>
  <c r="J1619" i="45"/>
  <c r="J1620" i="45"/>
  <c r="J1621" i="45"/>
  <c r="J1622" i="45"/>
  <c r="J1623" i="45"/>
  <c r="J1624" i="45"/>
  <c r="J1625" i="45"/>
  <c r="J1626" i="45"/>
  <c r="J1627" i="45"/>
  <c r="J1628" i="45"/>
  <c r="J1629" i="45"/>
  <c r="J1630" i="45"/>
  <c r="J1631" i="45"/>
  <c r="J1632" i="45"/>
  <c r="J1633" i="45"/>
  <c r="J1634" i="45"/>
  <c r="J1635" i="45"/>
  <c r="J1636" i="45"/>
  <c r="J1637" i="45"/>
  <c r="J1638" i="45"/>
  <c r="J1639" i="45"/>
  <c r="J1640" i="45"/>
  <c r="J1641" i="45"/>
  <c r="J1642" i="45"/>
  <c r="J1643" i="45"/>
  <c r="J1644" i="45"/>
  <c r="J1645" i="45"/>
  <c r="J1646" i="45"/>
  <c r="J1647" i="45"/>
  <c r="J1648" i="45"/>
  <c r="J1649" i="45"/>
  <c r="J1650" i="45"/>
  <c r="J1651" i="45"/>
  <c r="J1652" i="45"/>
  <c r="J1653" i="45"/>
  <c r="J1654" i="45"/>
  <c r="J1655" i="45"/>
  <c r="J1656" i="45"/>
  <c r="J1657" i="45"/>
  <c r="J1658" i="45"/>
  <c r="J1659" i="45"/>
  <c r="J1660" i="45"/>
  <c r="J1661" i="45"/>
  <c r="J1662" i="45"/>
  <c r="J1663" i="45"/>
  <c r="J1664" i="45"/>
  <c r="J1665" i="45"/>
  <c r="J1666" i="45"/>
  <c r="J1667" i="45"/>
  <c r="J1668" i="45"/>
  <c r="J1669" i="45"/>
  <c r="J1670" i="45"/>
  <c r="J1671" i="45"/>
  <c r="J1672" i="45"/>
  <c r="J1673" i="45"/>
  <c r="J1674" i="45"/>
  <c r="J1675" i="45"/>
  <c r="J1676" i="45"/>
  <c r="J1677" i="45"/>
  <c r="J1678" i="45"/>
  <c r="J1679" i="45"/>
  <c r="J1616" i="45"/>
  <c r="J1617" i="45"/>
  <c r="J1578" i="45"/>
  <c r="J1579" i="45"/>
  <c r="J1580" i="45"/>
  <c r="J1581" i="45"/>
  <c r="J1582" i="45"/>
  <c r="J1583" i="45"/>
  <c r="J1584" i="45"/>
  <c r="J1585" i="45"/>
  <c r="J1586" i="45"/>
  <c r="J1587" i="45"/>
  <c r="J1588" i="45"/>
  <c r="J1589" i="45"/>
  <c r="J1590" i="45"/>
  <c r="J1591" i="45"/>
  <c r="J1592" i="45"/>
  <c r="J1593" i="45"/>
  <c r="J1594" i="45"/>
  <c r="J1595" i="45"/>
  <c r="J1596" i="45"/>
  <c r="J1597" i="45"/>
  <c r="J1598" i="45"/>
  <c r="J1599" i="45"/>
  <c r="J1600" i="45"/>
  <c r="J1601" i="45"/>
  <c r="J1602" i="45"/>
  <c r="J1603" i="45"/>
  <c r="J1604" i="45"/>
  <c r="J1605" i="45"/>
  <c r="J1606" i="45"/>
  <c r="J1607" i="45"/>
  <c r="J1608" i="45"/>
  <c r="J1609" i="45"/>
  <c r="J1610" i="45"/>
  <c r="J1611" i="45"/>
  <c r="J1612" i="45"/>
  <c r="J1530" i="45"/>
  <c r="J1531" i="45"/>
  <c r="J1532" i="45"/>
  <c r="J1533" i="45"/>
  <c r="J1534" i="45"/>
  <c r="J1535" i="45"/>
  <c r="J1536" i="45"/>
  <c r="J1537" i="45"/>
  <c r="J1538" i="45"/>
  <c r="J1539" i="45"/>
  <c r="J1540" i="45"/>
  <c r="J1541" i="45"/>
  <c r="J1542" i="45"/>
  <c r="J1543" i="45"/>
  <c r="J1544" i="45"/>
  <c r="J1545" i="45"/>
  <c r="J1546" i="45"/>
  <c r="J1547" i="45"/>
  <c r="J1548" i="45"/>
  <c r="J1549" i="45"/>
  <c r="J1550" i="45"/>
  <c r="J1551" i="45"/>
  <c r="J1552" i="45"/>
  <c r="J1553" i="45"/>
  <c r="J1554" i="45"/>
  <c r="J1555" i="45"/>
  <c r="J1556" i="45"/>
  <c r="J1557" i="45"/>
  <c r="J1558" i="45"/>
  <c r="J1559" i="45"/>
  <c r="J1560" i="45"/>
  <c r="J1561" i="45"/>
  <c r="J1562" i="45"/>
  <c r="J1563" i="45"/>
  <c r="J1564" i="45"/>
  <c r="J1565" i="45"/>
  <c r="J1566" i="45"/>
  <c r="J1567" i="45"/>
  <c r="J1568" i="45"/>
  <c r="J1569" i="45"/>
  <c r="J1570" i="45"/>
  <c r="J1571" i="45"/>
  <c r="J1572" i="45"/>
  <c r="J1573" i="45"/>
  <c r="J1577" i="45"/>
  <c r="L1255" i="45"/>
  <c r="L1256" i="45"/>
  <c r="L1257" i="45"/>
  <c r="L1258" i="45"/>
  <c r="L1259" i="45"/>
  <c r="L1260" i="45"/>
  <c r="L1261" i="45"/>
  <c r="L1262" i="45"/>
  <c r="L1263" i="45"/>
  <c r="L1264" i="45"/>
  <c r="L1265" i="45"/>
  <c r="L1266" i="45"/>
  <c r="L1267" i="45"/>
  <c r="L1268" i="45"/>
  <c r="L1269" i="45"/>
  <c r="L1270" i="45"/>
  <c r="L1271" i="45"/>
  <c r="L1272" i="45"/>
  <c r="L1273" i="45"/>
  <c r="L1274" i="45"/>
  <c r="L1275" i="45"/>
  <c r="L1276" i="45"/>
  <c r="L1277" i="45"/>
  <c r="L1278" i="45"/>
  <c r="L1279" i="45"/>
  <c r="L1280" i="45"/>
  <c r="L1281" i="45"/>
  <c r="L1282" i="45"/>
  <c r="L1283" i="45"/>
  <c r="L1284" i="45"/>
  <c r="L1285" i="45"/>
  <c r="L1286" i="45"/>
  <c r="L1287" i="45"/>
  <c r="L1288" i="45"/>
  <c r="L1289" i="45"/>
  <c r="L1290" i="45"/>
  <c r="L1291" i="45"/>
  <c r="L1292" i="45"/>
  <c r="L1293" i="45"/>
  <c r="L1294" i="45"/>
  <c r="L1295" i="45"/>
  <c r="L1296" i="45"/>
  <c r="L1297" i="45"/>
  <c r="L1298" i="45"/>
  <c r="L1299" i="45"/>
  <c r="L1300" i="45"/>
  <c r="L1301" i="45"/>
  <c r="L1302" i="45"/>
  <c r="L1303" i="45"/>
  <c r="L1304" i="45"/>
  <c r="L1305" i="45"/>
  <c r="L1306" i="45"/>
  <c r="L1307" i="45"/>
  <c r="L1308" i="45"/>
  <c r="L1309" i="45"/>
  <c r="L1310" i="45"/>
  <c r="L1311" i="45"/>
  <c r="L1312" i="45"/>
  <c r="L1313" i="45"/>
  <c r="L1314" i="45"/>
  <c r="L1315" i="45"/>
  <c r="L1316" i="45"/>
  <c r="L1317" i="45"/>
  <c r="L1318" i="45"/>
  <c r="L1319" i="45"/>
  <c r="L1320" i="45"/>
  <c r="L1321" i="45"/>
  <c r="L1322" i="45"/>
  <c r="L1323" i="45"/>
  <c r="L1324" i="45"/>
  <c r="L1325" i="45"/>
  <c r="L1326" i="45"/>
  <c r="L1327" i="45"/>
  <c r="L1328" i="45"/>
  <c r="L1329" i="45"/>
  <c r="L1330" i="45"/>
  <c r="L1331" i="45"/>
  <c r="L1332" i="45"/>
  <c r="L1333" i="45"/>
  <c r="L1334" i="45"/>
  <c r="L1335" i="45"/>
  <c r="L1336" i="45"/>
  <c r="L1337" i="45"/>
  <c r="L1338" i="45"/>
  <c r="L1339" i="45"/>
  <c r="L1340" i="45"/>
  <c r="L1341" i="45"/>
  <c r="L1342" i="45"/>
  <c r="L1343" i="45"/>
  <c r="L1344" i="45"/>
  <c r="L1345" i="45"/>
  <c r="L1346" i="45"/>
  <c r="L1347" i="45"/>
  <c r="L1348" i="45"/>
  <c r="L1349" i="45"/>
  <c r="L1350" i="45"/>
  <c r="L1351" i="45"/>
  <c r="L1352" i="45"/>
  <c r="L1353" i="45"/>
  <c r="L1354" i="45"/>
  <c r="L1355" i="45"/>
  <c r="L1356" i="45"/>
  <c r="L1357" i="45"/>
  <c r="L1358" i="45"/>
  <c r="L1359" i="45"/>
  <c r="L1360" i="45"/>
  <c r="L1361" i="45"/>
  <c r="L1362" i="45"/>
  <c r="L1363" i="45"/>
  <c r="L1364" i="45"/>
  <c r="L1365" i="45"/>
  <c r="L1366" i="45"/>
  <c r="L1367" i="45"/>
  <c r="L1368" i="45"/>
  <c r="L1369" i="45"/>
  <c r="L1370" i="45"/>
  <c r="L1371" i="45"/>
  <c r="L1372" i="45"/>
  <c r="L1373" i="45"/>
  <c r="L1374" i="45"/>
  <c r="L1375" i="45"/>
  <c r="L1376" i="45"/>
  <c r="L1377" i="45"/>
  <c r="L1378" i="45"/>
  <c r="L1379" i="45"/>
  <c r="L1380" i="45"/>
  <c r="L1381" i="45"/>
  <c r="L1382" i="45"/>
  <c r="L1383" i="45"/>
  <c r="L1384" i="45"/>
  <c r="L1385" i="45"/>
  <c r="L1386" i="45"/>
  <c r="L1387" i="45"/>
  <c r="L1388" i="45"/>
  <c r="L1389" i="45"/>
  <c r="L1390" i="45"/>
  <c r="L1391" i="45"/>
  <c r="L1392" i="45"/>
  <c r="L1393" i="45"/>
  <c r="L1394" i="45"/>
  <c r="L1395" i="45"/>
  <c r="L1396" i="45"/>
  <c r="L1397" i="45"/>
  <c r="L1398" i="45"/>
  <c r="L1399" i="45"/>
  <c r="L1400" i="45"/>
  <c r="L1401" i="45"/>
  <c r="L1402" i="45"/>
  <c r="L1403" i="45"/>
  <c r="L1404" i="45"/>
  <c r="L1405" i="45"/>
  <c r="L1406" i="45"/>
  <c r="L1407" i="45"/>
  <c r="L1408" i="45"/>
  <c r="L1409" i="45"/>
  <c r="L1410" i="45"/>
  <c r="L1411" i="45"/>
  <c r="L1412" i="45"/>
  <c r="L1413" i="45"/>
  <c r="L1414" i="45"/>
  <c r="L1415" i="45"/>
  <c r="L1416" i="45"/>
  <c r="L1417" i="45"/>
  <c r="L1418" i="45"/>
  <c r="L1419" i="45"/>
  <c r="L1420" i="45"/>
  <c r="L1421" i="45"/>
  <c r="F2164" i="45"/>
  <c r="F2168" i="45"/>
  <c r="G2168" i="45" s="1"/>
  <c r="J2162" i="45"/>
  <c r="F1966" i="45"/>
  <c r="F1974" i="45"/>
  <c r="F1978" i="45"/>
  <c r="F1982" i="45"/>
  <c r="F1990" i="45"/>
  <c r="F1994" i="45"/>
  <c r="F1998" i="45"/>
  <c r="F2006" i="45"/>
  <c r="F2010" i="45"/>
  <c r="F2014" i="45"/>
  <c r="F2022" i="45"/>
  <c r="F2026" i="45"/>
  <c r="F2030" i="45"/>
  <c r="F2038" i="45"/>
  <c r="F2042" i="45"/>
  <c r="F2046" i="45"/>
  <c r="F2054" i="45"/>
  <c r="F2058" i="45"/>
  <c r="F2062" i="45"/>
  <c r="F2070" i="45"/>
  <c r="F2074" i="45"/>
  <c r="F2078" i="45"/>
  <c r="F2086" i="45"/>
  <c r="F2090" i="45"/>
  <c r="F2094" i="45"/>
  <c r="F2102" i="45"/>
  <c r="F2106" i="45"/>
  <c r="F2110" i="45"/>
  <c r="F2118" i="45"/>
  <c r="F2122" i="45"/>
  <c r="F2126" i="45"/>
  <c r="F2134" i="45"/>
  <c r="F2138" i="45"/>
  <c r="F2142" i="45"/>
  <c r="F1814" i="45"/>
  <c r="F1818" i="45"/>
  <c r="F1822" i="45"/>
  <c r="F1830" i="45"/>
  <c r="F1834" i="45"/>
  <c r="G1834" i="45" s="1"/>
  <c r="F1838" i="45"/>
  <c r="F1846" i="45"/>
  <c r="F1850" i="45"/>
  <c r="F1854" i="45"/>
  <c r="F1862" i="45"/>
  <c r="F1866" i="45"/>
  <c r="F1870" i="45"/>
  <c r="F1878" i="45"/>
  <c r="G1878" i="45" s="1"/>
  <c r="F1882" i="45"/>
  <c r="F1886" i="45"/>
  <c r="F1894" i="45"/>
  <c r="F1898" i="45"/>
  <c r="F1902" i="45"/>
  <c r="F1910" i="45"/>
  <c r="F1914" i="45"/>
  <c r="F1918" i="45"/>
  <c r="F1926" i="45"/>
  <c r="F1930" i="45"/>
  <c r="F1934" i="45"/>
  <c r="F1942" i="45"/>
  <c r="F1946" i="45"/>
  <c r="F1950" i="45"/>
  <c r="F1958" i="45"/>
  <c r="F1962" i="45"/>
  <c r="F1798" i="45"/>
  <c r="F1802" i="45"/>
  <c r="F1806" i="45"/>
  <c r="J1796" i="45"/>
  <c r="F1794" i="45"/>
  <c r="F1691" i="45"/>
  <c r="F1695" i="45"/>
  <c r="F1699" i="45"/>
  <c r="F1707" i="45"/>
  <c r="F1711" i="45"/>
  <c r="G1711" i="45" s="1"/>
  <c r="F1715" i="45"/>
  <c r="F1723" i="45"/>
  <c r="F1727" i="45"/>
  <c r="F1731" i="45"/>
  <c r="F1739" i="45"/>
  <c r="F1743" i="45"/>
  <c r="F1747" i="45"/>
  <c r="F1755" i="45"/>
  <c r="F1759" i="45"/>
  <c r="G1759" i="45" s="1"/>
  <c r="F1763" i="45"/>
  <c r="F1771" i="45"/>
  <c r="F1775" i="45"/>
  <c r="G1775" i="45" s="1"/>
  <c r="F1779" i="45"/>
  <c r="F1787" i="45"/>
  <c r="J1685" i="45"/>
  <c r="F1683" i="45"/>
  <c r="J1618" i="45"/>
  <c r="F1620" i="45"/>
  <c r="F1628" i="45"/>
  <c r="F1636" i="45"/>
  <c r="F1644" i="45"/>
  <c r="F1652" i="45"/>
  <c r="F1656" i="45"/>
  <c r="F1660" i="45"/>
  <c r="F1668" i="45"/>
  <c r="F1676" i="45"/>
  <c r="F1616" i="45"/>
  <c r="F1581" i="45"/>
  <c r="F1589" i="45"/>
  <c r="F1597" i="45"/>
  <c r="F1601" i="45"/>
  <c r="F1605" i="45"/>
  <c r="J1498" i="45"/>
  <c r="J1499" i="45"/>
  <c r="J1500" i="45"/>
  <c r="J1501" i="45"/>
  <c r="J1502" i="45"/>
  <c r="J1503" i="45"/>
  <c r="J1504" i="45"/>
  <c r="J1505" i="45"/>
  <c r="J1506" i="45"/>
  <c r="J1507" i="45"/>
  <c r="J1508" i="45"/>
  <c r="J1509" i="45"/>
  <c r="J1510" i="45"/>
  <c r="J1511" i="45"/>
  <c r="J1512" i="45"/>
  <c r="J1513" i="45"/>
  <c r="J1514" i="45"/>
  <c r="J1515" i="45"/>
  <c r="J1516" i="45"/>
  <c r="J1517" i="45"/>
  <c r="J1518" i="45"/>
  <c r="J1519" i="45"/>
  <c r="J1520" i="45"/>
  <c r="J1521" i="45"/>
  <c r="J1522" i="45"/>
  <c r="J1523" i="45"/>
  <c r="J1524" i="45"/>
  <c r="J1525" i="45"/>
  <c r="J1526" i="45"/>
  <c r="J1527" i="45"/>
  <c r="J1528" i="45"/>
  <c r="J1529" i="45"/>
  <c r="F1502" i="45"/>
  <c r="F1506" i="45"/>
  <c r="G1506" i="45" s="1"/>
  <c r="F1522" i="45"/>
  <c r="F1534" i="45"/>
  <c r="F1538" i="45"/>
  <c r="F1546" i="45"/>
  <c r="F1550" i="45"/>
  <c r="F1554" i="45"/>
  <c r="F1566" i="45"/>
  <c r="F1570" i="45"/>
  <c r="J1497" i="45"/>
  <c r="J1496" i="45"/>
  <c r="J1495" i="45"/>
  <c r="J1494" i="45"/>
  <c r="F1494" i="45"/>
  <c r="L1463" i="45"/>
  <c r="L1464" i="45"/>
  <c r="L1465" i="45"/>
  <c r="L1466" i="45"/>
  <c r="L1467" i="45"/>
  <c r="L1468" i="45"/>
  <c r="L1469" i="45"/>
  <c r="L1470" i="45"/>
  <c r="L1471" i="45"/>
  <c r="L1472" i="45"/>
  <c r="L1473" i="45"/>
  <c r="L1474" i="45"/>
  <c r="L1475" i="45"/>
  <c r="L1476" i="45"/>
  <c r="L1477" i="45"/>
  <c r="L1478" i="45"/>
  <c r="L1479" i="45"/>
  <c r="L1480" i="45"/>
  <c r="L1481" i="45"/>
  <c r="L1482" i="45"/>
  <c r="L1483" i="45"/>
  <c r="L1484" i="45"/>
  <c r="L1485" i="45"/>
  <c r="L1486" i="45"/>
  <c r="L1487" i="45"/>
  <c r="L1488" i="45"/>
  <c r="L1489" i="45"/>
  <c r="L1490" i="45"/>
  <c r="H1467" i="45"/>
  <c r="H1471" i="45"/>
  <c r="H1479" i="45"/>
  <c r="H1483" i="45"/>
  <c r="H1487" i="45"/>
  <c r="H1259" i="45"/>
  <c r="H1263" i="45"/>
  <c r="H1267" i="45"/>
  <c r="H1275" i="45"/>
  <c r="I1275" i="45" s="1"/>
  <c r="H1279" i="45"/>
  <c r="H1283" i="45"/>
  <c r="H1291" i="45"/>
  <c r="H1295" i="45"/>
  <c r="H1299" i="45"/>
  <c r="H1307" i="45"/>
  <c r="I1307" i="45" s="1"/>
  <c r="H1311" i="45"/>
  <c r="H1315" i="45"/>
  <c r="H1323" i="45"/>
  <c r="H1327" i="45"/>
  <c r="H1331" i="45"/>
  <c r="I1331" i="45" s="1"/>
  <c r="H1339" i="45"/>
  <c r="H1343" i="45"/>
  <c r="H1347" i="45"/>
  <c r="H1355" i="45"/>
  <c r="H1359" i="45"/>
  <c r="H1363" i="45"/>
  <c r="H1371" i="45"/>
  <c r="I1371" i="45" s="1"/>
  <c r="H1375" i="45"/>
  <c r="H1379" i="45"/>
  <c r="H1387" i="45"/>
  <c r="H1391" i="45"/>
  <c r="H1395" i="45"/>
  <c r="H1403" i="45"/>
  <c r="L1254" i="45"/>
  <c r="L1253" i="45"/>
  <c r="L1252" i="45"/>
  <c r="L1251" i="45"/>
  <c r="H1251" i="45"/>
  <c r="M1238" i="45"/>
  <c r="M1239" i="45"/>
  <c r="M1240" i="45"/>
  <c r="M1241" i="45"/>
  <c r="M1074" i="45"/>
  <c r="O1074" i="45" s="1"/>
  <c r="Q1074" i="45" s="1"/>
  <c r="M1075" i="45"/>
  <c r="M1076" i="45"/>
  <c r="M1077" i="45"/>
  <c r="M1078" i="45"/>
  <c r="O1078" i="45" s="1"/>
  <c r="Q1078" i="45" s="1"/>
  <c r="R1078" i="45" s="1"/>
  <c r="M1079" i="45"/>
  <c r="M1080" i="45"/>
  <c r="M1081" i="45"/>
  <c r="M1082" i="45"/>
  <c r="M1083" i="45"/>
  <c r="M1084" i="45"/>
  <c r="M1085" i="45"/>
  <c r="M1086" i="45"/>
  <c r="M1087" i="45"/>
  <c r="M1088" i="45"/>
  <c r="M1089" i="45"/>
  <c r="M1090" i="45"/>
  <c r="M1091" i="45"/>
  <c r="M1092" i="45"/>
  <c r="M1093" i="45"/>
  <c r="M1094" i="45"/>
  <c r="M1095" i="45"/>
  <c r="M1096" i="45"/>
  <c r="M1097" i="45"/>
  <c r="M1098" i="45"/>
  <c r="M1099" i="45"/>
  <c r="M1100" i="45"/>
  <c r="M1101" i="45"/>
  <c r="M1102" i="45"/>
  <c r="M1103" i="45"/>
  <c r="M1104" i="45"/>
  <c r="M1105" i="45"/>
  <c r="M1106" i="45"/>
  <c r="M1107" i="45"/>
  <c r="M1108" i="45"/>
  <c r="M1109" i="45"/>
  <c r="M1110" i="45"/>
  <c r="M1111" i="45"/>
  <c r="M1112" i="45"/>
  <c r="M1113" i="45"/>
  <c r="M1114" i="45"/>
  <c r="M1115" i="45"/>
  <c r="M1116" i="45"/>
  <c r="M1117" i="45"/>
  <c r="M1118" i="45"/>
  <c r="M1119" i="45"/>
  <c r="M1120" i="45"/>
  <c r="M1121" i="45"/>
  <c r="M1122" i="45"/>
  <c r="O1122" i="45" s="1"/>
  <c r="Q1122" i="45" s="1"/>
  <c r="M1123" i="45"/>
  <c r="M1124" i="45"/>
  <c r="M1125" i="45"/>
  <c r="M1126" i="45"/>
  <c r="M1127" i="45"/>
  <c r="M1128" i="45"/>
  <c r="M1129" i="45"/>
  <c r="M1130" i="45"/>
  <c r="M1131" i="45"/>
  <c r="M1132" i="45"/>
  <c r="M1133" i="45"/>
  <c r="M1134" i="45"/>
  <c r="M1135" i="45"/>
  <c r="M1136" i="45"/>
  <c r="M1137" i="45"/>
  <c r="M1138" i="45"/>
  <c r="M1139" i="45"/>
  <c r="M1140" i="45"/>
  <c r="M1141" i="45"/>
  <c r="M1142" i="45"/>
  <c r="M1143" i="45"/>
  <c r="M1144" i="45"/>
  <c r="M1145" i="45"/>
  <c r="M1146" i="45"/>
  <c r="M1147" i="45"/>
  <c r="M1148" i="45"/>
  <c r="M1149" i="45"/>
  <c r="M1150" i="45"/>
  <c r="M1151" i="45"/>
  <c r="M1152" i="45"/>
  <c r="M1153" i="45"/>
  <c r="M1154" i="45"/>
  <c r="M1155" i="45"/>
  <c r="M1156" i="45"/>
  <c r="M1157" i="45"/>
  <c r="M1158" i="45"/>
  <c r="M1159" i="45"/>
  <c r="M1160" i="45"/>
  <c r="M1161" i="45"/>
  <c r="M1162" i="45"/>
  <c r="M1163" i="45"/>
  <c r="M1164" i="45"/>
  <c r="M1165" i="45"/>
  <c r="M1166" i="45"/>
  <c r="M1167" i="45"/>
  <c r="M1168" i="45"/>
  <c r="M1169" i="45"/>
  <c r="M1170" i="45"/>
  <c r="M1171" i="45"/>
  <c r="M1172" i="45"/>
  <c r="M1173" i="45"/>
  <c r="M1174" i="45"/>
  <c r="M1175" i="45"/>
  <c r="M1176" i="45"/>
  <c r="M1177" i="45"/>
  <c r="M1178" i="45"/>
  <c r="M1179" i="45"/>
  <c r="M1180" i="45"/>
  <c r="M1181" i="45"/>
  <c r="M1182" i="45"/>
  <c r="M1183" i="45"/>
  <c r="M1184" i="45"/>
  <c r="M1185" i="45"/>
  <c r="M1186" i="45"/>
  <c r="M1187" i="45"/>
  <c r="M1188" i="45"/>
  <c r="M1189" i="45"/>
  <c r="M1190" i="45"/>
  <c r="M1191" i="45"/>
  <c r="M1192" i="45"/>
  <c r="M1193" i="45"/>
  <c r="M1194" i="45"/>
  <c r="M1195" i="45"/>
  <c r="M1196" i="45"/>
  <c r="M1197" i="45"/>
  <c r="M1198" i="45"/>
  <c r="M1199" i="45"/>
  <c r="M1200" i="45"/>
  <c r="M1201" i="45"/>
  <c r="M1202" i="45"/>
  <c r="M1203" i="45"/>
  <c r="M1204" i="45"/>
  <c r="M1205" i="45"/>
  <c r="M1206" i="45"/>
  <c r="M1207" i="45"/>
  <c r="M1208" i="45"/>
  <c r="M1209" i="45"/>
  <c r="M1210" i="45"/>
  <c r="M1211" i="45"/>
  <c r="M1212" i="45"/>
  <c r="M1213" i="45"/>
  <c r="M1214" i="45"/>
  <c r="O1214" i="45" s="1"/>
  <c r="Q1214" i="45" s="1"/>
  <c r="R1214" i="45" s="1"/>
  <c r="M1215" i="45"/>
  <c r="M1216" i="45"/>
  <c r="M1217" i="45"/>
  <c r="M1218" i="45"/>
  <c r="M1219" i="45"/>
  <c r="M1220" i="45"/>
  <c r="M1221" i="45"/>
  <c r="M1222" i="45"/>
  <c r="M1223" i="45"/>
  <c r="M1224" i="45"/>
  <c r="M1225" i="45"/>
  <c r="M1226" i="45"/>
  <c r="M1227" i="45"/>
  <c r="M1228" i="45"/>
  <c r="M1229" i="45"/>
  <c r="M1230" i="45"/>
  <c r="M1231" i="45"/>
  <c r="M1232" i="45"/>
  <c r="M1233" i="45"/>
  <c r="M1234" i="45"/>
  <c r="M1235" i="45"/>
  <c r="M1236" i="45"/>
  <c r="M1237" i="45"/>
  <c r="I1074" i="45"/>
  <c r="J1074" i="45" s="1"/>
  <c r="I1078" i="45"/>
  <c r="I1082" i="45"/>
  <c r="I1090" i="45"/>
  <c r="I1094" i="45"/>
  <c r="I1098" i="45"/>
  <c r="I1106" i="45"/>
  <c r="I1110" i="45"/>
  <c r="I1114" i="45"/>
  <c r="J1114" i="45" s="1"/>
  <c r="I1122" i="45"/>
  <c r="I1126" i="45"/>
  <c r="I1130" i="45"/>
  <c r="I1138" i="45"/>
  <c r="J1138" i="45" s="1"/>
  <c r="I1142" i="45"/>
  <c r="I1146" i="45"/>
  <c r="I1154" i="45"/>
  <c r="I1158" i="45"/>
  <c r="J1158" i="45" s="1"/>
  <c r="I1162" i="45"/>
  <c r="I1170" i="45"/>
  <c r="I1174" i="45"/>
  <c r="I1178" i="45"/>
  <c r="I1186" i="45"/>
  <c r="I1190" i="45"/>
  <c r="I1194" i="45"/>
  <c r="I1202" i="45"/>
  <c r="J1202" i="45" s="1"/>
  <c r="I1206" i="45"/>
  <c r="I1210" i="45"/>
  <c r="J1210" i="45" s="1"/>
  <c r="I1218" i="45"/>
  <c r="I1230" i="45"/>
  <c r="I1234" i="45"/>
  <c r="I1238" i="45"/>
  <c r="M1073" i="45"/>
  <c r="M1072" i="45"/>
  <c r="M1071" i="45"/>
  <c r="M1070" i="45"/>
  <c r="I1070" i="45"/>
  <c r="I1019" i="45"/>
  <c r="J1019" i="45" s="1"/>
  <c r="I1023" i="45"/>
  <c r="I1027" i="45"/>
  <c r="I1031" i="45"/>
  <c r="I1035" i="45"/>
  <c r="J1035" i="45" s="1"/>
  <c r="I1039" i="45"/>
  <c r="I1043" i="45"/>
  <c r="J1043" i="45" s="1"/>
  <c r="I1047" i="45"/>
  <c r="I1051" i="45"/>
  <c r="J1051" i="45" s="1"/>
  <c r="I1055" i="45"/>
  <c r="I1059" i="45"/>
  <c r="I1063" i="45"/>
  <c r="F964" i="45"/>
  <c r="F968" i="45"/>
  <c r="F972" i="45"/>
  <c r="G972" i="45" s="1"/>
  <c r="F976" i="45"/>
  <c r="F980" i="45"/>
  <c r="F984" i="45"/>
  <c r="F988" i="45"/>
  <c r="F992" i="45"/>
  <c r="F996" i="45"/>
  <c r="F1000" i="45"/>
  <c r="F1004" i="45"/>
  <c r="F1008" i="45"/>
  <c r="F840" i="45"/>
  <c r="F844" i="45"/>
  <c r="F848" i="45"/>
  <c r="F856" i="45"/>
  <c r="F860" i="45"/>
  <c r="F864" i="45"/>
  <c r="F872" i="45"/>
  <c r="F876" i="45"/>
  <c r="F880" i="45"/>
  <c r="F888" i="45"/>
  <c r="F892" i="45"/>
  <c r="G892" i="45" s="1"/>
  <c r="F896" i="45"/>
  <c r="F904" i="45"/>
  <c r="F908" i="45"/>
  <c r="F912" i="45"/>
  <c r="F920" i="45"/>
  <c r="F924" i="45"/>
  <c r="F928" i="45"/>
  <c r="F936" i="45"/>
  <c r="F940" i="45"/>
  <c r="F944" i="45"/>
  <c r="F952" i="45"/>
  <c r="F956" i="45"/>
  <c r="F960" i="45"/>
  <c r="J839" i="45"/>
  <c r="J838" i="45"/>
  <c r="J837" i="45"/>
  <c r="J836" i="45"/>
  <c r="F836" i="45"/>
  <c r="H821" i="45"/>
  <c r="H825" i="45"/>
  <c r="H805" i="45"/>
  <c r="I805" i="45" s="1"/>
  <c r="H809" i="45"/>
  <c r="H817" i="45"/>
  <c r="H793" i="45"/>
  <c r="H785" i="45"/>
  <c r="H789" i="45"/>
  <c r="H777" i="45"/>
  <c r="H773" i="45"/>
  <c r="H769" i="45"/>
  <c r="H757" i="45"/>
  <c r="H761" i="45"/>
  <c r="H753" i="45"/>
  <c r="H745" i="45"/>
  <c r="H741" i="45"/>
  <c r="H737" i="45"/>
  <c r="H729" i="45"/>
  <c r="I729" i="45" s="1"/>
  <c r="H725" i="45"/>
  <c r="H721" i="45"/>
  <c r="L720" i="45"/>
  <c r="L719" i="45"/>
  <c r="L718" i="45"/>
  <c r="L717" i="45"/>
  <c r="H717" i="45"/>
  <c r="J686" i="45"/>
  <c r="J687" i="45"/>
  <c r="J688" i="45"/>
  <c r="J689" i="45"/>
  <c r="J690" i="45"/>
  <c r="J691" i="45"/>
  <c r="J692" i="45"/>
  <c r="J693" i="45"/>
  <c r="J694" i="45"/>
  <c r="J695" i="45"/>
  <c r="J696" i="45"/>
  <c r="J697" i="45"/>
  <c r="J698" i="45"/>
  <c r="J699" i="45"/>
  <c r="J700" i="45"/>
  <c r="J701" i="45"/>
  <c r="J702" i="45"/>
  <c r="J703" i="45"/>
  <c r="J704" i="45"/>
  <c r="J705" i="45"/>
  <c r="J706" i="45"/>
  <c r="J707" i="45"/>
  <c r="J708" i="45"/>
  <c r="J709" i="45"/>
  <c r="J710" i="45"/>
  <c r="J711" i="45"/>
  <c r="J712" i="45"/>
  <c r="J713" i="45"/>
  <c r="F686" i="45"/>
  <c r="G686" i="45" s="1"/>
  <c r="F690" i="45"/>
  <c r="F702" i="45"/>
  <c r="F706" i="45"/>
  <c r="J685" i="45"/>
  <c r="J684" i="45"/>
  <c r="J683" i="45"/>
  <c r="J682" i="45"/>
  <c r="F682" i="45"/>
  <c r="J676" i="45"/>
  <c r="J677" i="45"/>
  <c r="J678" i="45"/>
  <c r="J679" i="45"/>
  <c r="J592" i="45"/>
  <c r="J593" i="45"/>
  <c r="J594" i="45"/>
  <c r="J595" i="45"/>
  <c r="J596" i="45"/>
  <c r="J597" i="45"/>
  <c r="J598" i="45"/>
  <c r="J599" i="45"/>
  <c r="J600" i="45"/>
  <c r="J601" i="45"/>
  <c r="J602" i="45"/>
  <c r="J603" i="45"/>
  <c r="J604" i="45"/>
  <c r="J605" i="45"/>
  <c r="J606" i="45"/>
  <c r="J607" i="45"/>
  <c r="J608" i="45"/>
  <c r="J609" i="45"/>
  <c r="J610" i="45"/>
  <c r="J611" i="45"/>
  <c r="J612" i="45"/>
  <c r="J613" i="45"/>
  <c r="J614" i="45"/>
  <c r="J615" i="45"/>
  <c r="J616" i="45"/>
  <c r="J617" i="45"/>
  <c r="J618" i="45"/>
  <c r="J619" i="45"/>
  <c r="J620" i="45"/>
  <c r="J621" i="45"/>
  <c r="J622" i="45"/>
  <c r="J623" i="45"/>
  <c r="J624" i="45"/>
  <c r="J625" i="45"/>
  <c r="J626" i="45"/>
  <c r="J627" i="45"/>
  <c r="J628" i="45"/>
  <c r="J629" i="45"/>
  <c r="J630" i="45"/>
  <c r="J631" i="45"/>
  <c r="J632" i="45"/>
  <c r="J633" i="45"/>
  <c r="J634" i="45"/>
  <c r="J635" i="45"/>
  <c r="J636" i="45"/>
  <c r="J637" i="45"/>
  <c r="J638" i="45"/>
  <c r="J639" i="45"/>
  <c r="J640" i="45"/>
  <c r="J641" i="45"/>
  <c r="J642" i="45"/>
  <c r="J643" i="45"/>
  <c r="J644" i="45"/>
  <c r="J645" i="45"/>
  <c r="J646" i="45"/>
  <c r="J647" i="45"/>
  <c r="J648" i="45"/>
  <c r="J649" i="45"/>
  <c r="J650" i="45"/>
  <c r="J651" i="45"/>
  <c r="J652" i="45"/>
  <c r="J653" i="45"/>
  <c r="J654" i="45"/>
  <c r="J655" i="45"/>
  <c r="J656" i="45"/>
  <c r="J657" i="45"/>
  <c r="J658" i="45"/>
  <c r="J659" i="45"/>
  <c r="J660" i="45"/>
  <c r="J661" i="45"/>
  <c r="J662" i="45"/>
  <c r="J663" i="45"/>
  <c r="J664" i="45"/>
  <c r="J665" i="45"/>
  <c r="J666" i="45"/>
  <c r="J667" i="45"/>
  <c r="J668" i="45"/>
  <c r="J669" i="45"/>
  <c r="J670" i="45"/>
  <c r="J671" i="45"/>
  <c r="J672" i="45"/>
  <c r="J673" i="45"/>
  <c r="J674" i="45"/>
  <c r="J675" i="45"/>
  <c r="F592" i="45"/>
  <c r="F596" i="45"/>
  <c r="F608" i="45"/>
  <c r="F612" i="45"/>
  <c r="F624" i="45"/>
  <c r="F628" i="45"/>
  <c r="G628" i="45" s="1"/>
  <c r="F640" i="45"/>
  <c r="G640" i="45" s="1"/>
  <c r="F644" i="45"/>
  <c r="F656" i="45"/>
  <c r="F660" i="45"/>
  <c r="F672" i="45"/>
  <c r="G672" i="45" s="1"/>
  <c r="F676" i="45"/>
  <c r="J591" i="45"/>
  <c r="J590" i="45"/>
  <c r="J589" i="45"/>
  <c r="J588" i="45"/>
  <c r="J438" i="45"/>
  <c r="J439" i="45"/>
  <c r="J440" i="45"/>
  <c r="J441" i="45"/>
  <c r="J442" i="45"/>
  <c r="J443" i="45"/>
  <c r="J444" i="45"/>
  <c r="J445" i="45"/>
  <c r="J446" i="45"/>
  <c r="J447" i="45"/>
  <c r="J448" i="45"/>
  <c r="J449" i="45"/>
  <c r="J450" i="45"/>
  <c r="J451" i="45"/>
  <c r="J452" i="45"/>
  <c r="J453" i="45"/>
  <c r="J454" i="45"/>
  <c r="J455" i="45"/>
  <c r="J456" i="45"/>
  <c r="J457" i="45"/>
  <c r="J458" i="45"/>
  <c r="J459" i="45"/>
  <c r="J460" i="45"/>
  <c r="J461" i="45"/>
  <c r="J462" i="45"/>
  <c r="J463" i="45"/>
  <c r="J464" i="45"/>
  <c r="J465" i="45"/>
  <c r="J466" i="45"/>
  <c r="J467" i="45"/>
  <c r="J468" i="45"/>
  <c r="J469" i="45"/>
  <c r="J470" i="45"/>
  <c r="J471" i="45"/>
  <c r="J472" i="45"/>
  <c r="J473" i="45"/>
  <c r="J474" i="45"/>
  <c r="J475" i="45"/>
  <c r="J476" i="45"/>
  <c r="J477" i="45"/>
  <c r="J478" i="45"/>
  <c r="J479" i="45"/>
  <c r="J480" i="45"/>
  <c r="J481" i="45"/>
  <c r="J482" i="45"/>
  <c r="J483" i="45"/>
  <c r="J484" i="45"/>
  <c r="J485" i="45"/>
  <c r="J486" i="45"/>
  <c r="J487" i="45"/>
  <c r="J488" i="45"/>
  <c r="J489" i="45"/>
  <c r="J490" i="45"/>
  <c r="J491" i="45"/>
  <c r="J492" i="45"/>
  <c r="J493" i="45"/>
  <c r="J494" i="45"/>
  <c r="J495" i="45"/>
  <c r="J496" i="45"/>
  <c r="J497" i="45"/>
  <c r="J498" i="45"/>
  <c r="J499" i="45"/>
  <c r="J500" i="45"/>
  <c r="J501" i="45"/>
  <c r="J502" i="45"/>
  <c r="J503" i="45"/>
  <c r="J504" i="45"/>
  <c r="J505" i="45"/>
  <c r="J506" i="45"/>
  <c r="J507" i="45"/>
  <c r="J508" i="45"/>
  <c r="J509" i="45"/>
  <c r="J510" i="45"/>
  <c r="J511" i="45"/>
  <c r="J512" i="45"/>
  <c r="J513" i="45"/>
  <c r="J514" i="45"/>
  <c r="J515" i="45"/>
  <c r="J516" i="45"/>
  <c r="J517" i="45"/>
  <c r="J518" i="45"/>
  <c r="J519" i="45"/>
  <c r="J520" i="45"/>
  <c r="J521" i="45"/>
  <c r="J522" i="45"/>
  <c r="J523" i="45"/>
  <c r="J524" i="45"/>
  <c r="J525" i="45"/>
  <c r="J526" i="45"/>
  <c r="J527" i="45"/>
  <c r="J528" i="45"/>
  <c r="J529" i="45"/>
  <c r="J530" i="45"/>
  <c r="J531" i="45"/>
  <c r="J532" i="45"/>
  <c r="J533" i="45"/>
  <c r="J534" i="45"/>
  <c r="J535" i="45"/>
  <c r="J536" i="45"/>
  <c r="J537" i="45"/>
  <c r="J538" i="45"/>
  <c r="J539" i="45"/>
  <c r="J540" i="45"/>
  <c r="J541" i="45"/>
  <c r="J542" i="45"/>
  <c r="J543" i="45"/>
  <c r="J544" i="45"/>
  <c r="J545" i="45"/>
  <c r="J546" i="45"/>
  <c r="J547" i="45"/>
  <c r="J548" i="45"/>
  <c r="J549" i="45"/>
  <c r="J550" i="45"/>
  <c r="J551" i="45"/>
  <c r="J552" i="45"/>
  <c r="J553" i="45"/>
  <c r="J554" i="45"/>
  <c r="J555" i="45"/>
  <c r="J556" i="45"/>
  <c r="J557" i="45"/>
  <c r="J558" i="45"/>
  <c r="J559" i="45"/>
  <c r="J560" i="45"/>
  <c r="J561" i="45"/>
  <c r="J562" i="45"/>
  <c r="J563" i="45"/>
  <c r="J564" i="45"/>
  <c r="J565" i="45"/>
  <c r="J566" i="45"/>
  <c r="J567" i="45"/>
  <c r="J568" i="45"/>
  <c r="J569" i="45"/>
  <c r="J570" i="45"/>
  <c r="J571" i="45"/>
  <c r="J572" i="45"/>
  <c r="J573" i="45"/>
  <c r="J574" i="45"/>
  <c r="J575" i="45"/>
  <c r="J576" i="45"/>
  <c r="J577" i="45"/>
  <c r="J578" i="45"/>
  <c r="J579" i="45"/>
  <c r="J580" i="45"/>
  <c r="J581" i="45"/>
  <c r="J582" i="45"/>
  <c r="J583" i="45"/>
  <c r="J584" i="45"/>
  <c r="J585" i="45"/>
  <c r="F438" i="45"/>
  <c r="F442" i="45"/>
  <c r="F446" i="45"/>
  <c r="F454" i="45"/>
  <c r="G454" i="45" s="1"/>
  <c r="F458" i="45"/>
  <c r="F462" i="45"/>
  <c r="F470" i="45"/>
  <c r="F474" i="45"/>
  <c r="F478" i="45"/>
  <c r="F486" i="45"/>
  <c r="G486" i="45" s="1"/>
  <c r="F490" i="45"/>
  <c r="F494" i="45"/>
  <c r="F502" i="45"/>
  <c r="F506" i="45"/>
  <c r="G506" i="45" s="1"/>
  <c r="F510" i="45"/>
  <c r="F518" i="45"/>
  <c r="G518" i="45" s="1"/>
  <c r="F522" i="45"/>
  <c r="F526" i="45"/>
  <c r="F534" i="45"/>
  <c r="F538" i="45"/>
  <c r="F542" i="45"/>
  <c r="F550" i="45"/>
  <c r="F554" i="45"/>
  <c r="F558" i="45"/>
  <c r="F566" i="45"/>
  <c r="F570" i="45"/>
  <c r="F574" i="45"/>
  <c r="F582" i="45"/>
  <c r="G582" i="45" s="1"/>
  <c r="J437" i="45"/>
  <c r="J436" i="45"/>
  <c r="J435" i="45"/>
  <c r="J434" i="45"/>
  <c r="F434" i="45"/>
  <c r="N364" i="45"/>
  <c r="N365" i="45"/>
  <c r="N366" i="45"/>
  <c r="N367" i="45"/>
  <c r="N368" i="45"/>
  <c r="N369" i="45"/>
  <c r="N370" i="45"/>
  <c r="N371" i="45"/>
  <c r="N372" i="45"/>
  <c r="N373" i="45"/>
  <c r="N374" i="45"/>
  <c r="N375" i="45"/>
  <c r="N376" i="45"/>
  <c r="N377" i="45"/>
  <c r="N378" i="45"/>
  <c r="N379" i="45"/>
  <c r="N380" i="45"/>
  <c r="N381" i="45"/>
  <c r="N382" i="45"/>
  <c r="N383" i="45"/>
  <c r="N384" i="45"/>
  <c r="N385" i="45"/>
  <c r="N386" i="45"/>
  <c r="N387" i="45"/>
  <c r="N388" i="45"/>
  <c r="N389" i="45"/>
  <c r="N390" i="45"/>
  <c r="N391" i="45"/>
  <c r="N392" i="45"/>
  <c r="N393" i="45"/>
  <c r="N394" i="45"/>
  <c r="N395" i="45"/>
  <c r="N396" i="45"/>
  <c r="N397" i="45"/>
  <c r="N398" i="45"/>
  <c r="N399" i="45"/>
  <c r="N400" i="45"/>
  <c r="N401" i="45"/>
  <c r="N402" i="45"/>
  <c r="N403" i="45"/>
  <c r="N404" i="45"/>
  <c r="N405" i="45"/>
  <c r="N406" i="45"/>
  <c r="N407" i="45"/>
  <c r="N408" i="45"/>
  <c r="N409" i="45"/>
  <c r="N410" i="45"/>
  <c r="N411" i="45"/>
  <c r="N412" i="45"/>
  <c r="N413" i="45"/>
  <c r="N414" i="45"/>
  <c r="N415" i="45"/>
  <c r="N416" i="45"/>
  <c r="N417" i="45"/>
  <c r="N418" i="45"/>
  <c r="N419" i="45"/>
  <c r="N420" i="45"/>
  <c r="N421" i="45"/>
  <c r="N422" i="45"/>
  <c r="N423" i="45"/>
  <c r="N424" i="45"/>
  <c r="N425" i="45"/>
  <c r="N426" i="45"/>
  <c r="N427" i="45"/>
  <c r="N428" i="45"/>
  <c r="N429" i="45"/>
  <c r="N430" i="45"/>
  <c r="N431" i="45"/>
  <c r="J412" i="45"/>
  <c r="J420" i="45"/>
  <c r="J428" i="45"/>
  <c r="J364" i="45"/>
  <c r="J372" i="45"/>
  <c r="J380" i="45"/>
  <c r="J388" i="45"/>
  <c r="J396" i="45"/>
  <c r="J404" i="45"/>
  <c r="N363" i="45"/>
  <c r="N362" i="45"/>
  <c r="N361" i="45"/>
  <c r="N360" i="45"/>
  <c r="N346" i="45"/>
  <c r="N347" i="45"/>
  <c r="N348" i="45"/>
  <c r="N349" i="45"/>
  <c r="N350" i="45"/>
  <c r="N351" i="45"/>
  <c r="N352" i="45"/>
  <c r="N353" i="45"/>
  <c r="N354" i="45"/>
  <c r="N355" i="45"/>
  <c r="N356" i="45"/>
  <c r="N357" i="45"/>
  <c r="N342" i="45"/>
  <c r="N343" i="45"/>
  <c r="N344" i="45"/>
  <c r="N345" i="45"/>
  <c r="N170" i="45"/>
  <c r="N171" i="45"/>
  <c r="N172" i="45"/>
  <c r="N173" i="45"/>
  <c r="N174" i="45"/>
  <c r="N175" i="45"/>
  <c r="N176" i="45"/>
  <c r="N177" i="45"/>
  <c r="N178" i="45"/>
  <c r="N179" i="45"/>
  <c r="N180" i="45"/>
  <c r="N181" i="45"/>
  <c r="N182" i="45"/>
  <c r="N183" i="45"/>
  <c r="N184" i="45"/>
  <c r="N185" i="45"/>
  <c r="N186" i="45"/>
  <c r="N187" i="45"/>
  <c r="N188" i="45"/>
  <c r="N189" i="45"/>
  <c r="N190" i="45"/>
  <c r="N191" i="45"/>
  <c r="N192" i="45"/>
  <c r="N193" i="45"/>
  <c r="N194" i="45"/>
  <c r="N195" i="45"/>
  <c r="N196" i="45"/>
  <c r="N197" i="45"/>
  <c r="N198" i="45"/>
  <c r="N199" i="45"/>
  <c r="N200" i="45"/>
  <c r="N201" i="45"/>
  <c r="N202" i="45"/>
  <c r="N203" i="45"/>
  <c r="N204" i="45"/>
  <c r="N205" i="45"/>
  <c r="N206" i="45"/>
  <c r="N207" i="45"/>
  <c r="N208" i="45"/>
  <c r="N209" i="45"/>
  <c r="N210" i="45"/>
  <c r="N211" i="45"/>
  <c r="N212" i="45"/>
  <c r="N213" i="45"/>
  <c r="N214" i="45"/>
  <c r="N215" i="45"/>
  <c r="N216" i="45"/>
  <c r="N217" i="45"/>
  <c r="N218" i="45"/>
  <c r="N219" i="45"/>
  <c r="N220" i="45"/>
  <c r="N221" i="45"/>
  <c r="N222" i="45"/>
  <c r="N223" i="45"/>
  <c r="N224" i="45"/>
  <c r="N225" i="45"/>
  <c r="N226" i="45"/>
  <c r="N227" i="45"/>
  <c r="N228" i="45"/>
  <c r="N229" i="45"/>
  <c r="N230" i="45"/>
  <c r="N231" i="45"/>
  <c r="N232" i="45"/>
  <c r="N233" i="45"/>
  <c r="N234" i="45"/>
  <c r="N235" i="45"/>
  <c r="N236" i="45"/>
  <c r="N237" i="45"/>
  <c r="N238" i="45"/>
  <c r="N239" i="45"/>
  <c r="N240" i="45"/>
  <c r="N241" i="45"/>
  <c r="N242" i="45"/>
  <c r="N243" i="45"/>
  <c r="N244" i="45"/>
  <c r="N245" i="45"/>
  <c r="N246" i="45"/>
  <c r="N247" i="45"/>
  <c r="N248" i="45"/>
  <c r="N249" i="45"/>
  <c r="N250" i="45"/>
  <c r="N251" i="45"/>
  <c r="N252" i="45"/>
  <c r="N253" i="45"/>
  <c r="N254" i="45"/>
  <c r="N255" i="45"/>
  <c r="N256" i="45"/>
  <c r="N257" i="45"/>
  <c r="N258" i="45"/>
  <c r="N259" i="45"/>
  <c r="N260" i="45"/>
  <c r="N261" i="45"/>
  <c r="N262" i="45"/>
  <c r="N263" i="45"/>
  <c r="N264" i="45"/>
  <c r="N265" i="45"/>
  <c r="N266" i="45"/>
  <c r="N267" i="45"/>
  <c r="N268" i="45"/>
  <c r="N269" i="45"/>
  <c r="N270" i="45"/>
  <c r="N271" i="45"/>
  <c r="N272" i="45"/>
  <c r="N273" i="45"/>
  <c r="N274" i="45"/>
  <c r="N275" i="45"/>
  <c r="N276" i="45"/>
  <c r="N277" i="45"/>
  <c r="N278" i="45"/>
  <c r="N279" i="45"/>
  <c r="N280" i="45"/>
  <c r="N281" i="45"/>
  <c r="N282" i="45"/>
  <c r="N283" i="45"/>
  <c r="N284" i="45"/>
  <c r="N285" i="45"/>
  <c r="N286" i="45"/>
  <c r="N287" i="45"/>
  <c r="N288" i="45"/>
  <c r="N289" i="45"/>
  <c r="N290" i="45"/>
  <c r="N291" i="45"/>
  <c r="N292" i="45"/>
  <c r="N293" i="45"/>
  <c r="N294" i="45"/>
  <c r="N295" i="45"/>
  <c r="N296" i="45"/>
  <c r="N297" i="45"/>
  <c r="N298" i="45"/>
  <c r="N299" i="45"/>
  <c r="N300" i="45"/>
  <c r="N301" i="45"/>
  <c r="N302" i="45"/>
  <c r="N303" i="45"/>
  <c r="N304" i="45"/>
  <c r="N305" i="45"/>
  <c r="N306" i="45"/>
  <c r="N307" i="45"/>
  <c r="N308" i="45"/>
  <c r="N309" i="45"/>
  <c r="N310" i="45"/>
  <c r="N311" i="45"/>
  <c r="N312" i="45"/>
  <c r="N313" i="45"/>
  <c r="N314" i="45"/>
  <c r="N315" i="45"/>
  <c r="N316" i="45"/>
  <c r="N317" i="45"/>
  <c r="N318" i="45"/>
  <c r="N319" i="45"/>
  <c r="N320" i="45"/>
  <c r="N321" i="45"/>
  <c r="N322" i="45"/>
  <c r="N323" i="45"/>
  <c r="N324" i="45"/>
  <c r="N325" i="45"/>
  <c r="N326" i="45"/>
  <c r="N327" i="45"/>
  <c r="N328" i="45"/>
  <c r="N329" i="45"/>
  <c r="N330" i="45"/>
  <c r="N331" i="45"/>
  <c r="N332" i="45"/>
  <c r="N333" i="45"/>
  <c r="N126" i="45"/>
  <c r="N127" i="45"/>
  <c r="N128" i="45"/>
  <c r="N129" i="45"/>
  <c r="N130" i="45"/>
  <c r="N131" i="45"/>
  <c r="N132" i="45"/>
  <c r="N133" i="45"/>
  <c r="N134" i="45"/>
  <c r="N135" i="45"/>
  <c r="N136" i="45"/>
  <c r="N137" i="45"/>
  <c r="N138" i="45"/>
  <c r="N139" i="45"/>
  <c r="N140" i="45"/>
  <c r="N141" i="45"/>
  <c r="N142" i="45"/>
  <c r="N143" i="45"/>
  <c r="N144" i="45"/>
  <c r="N145" i="45"/>
  <c r="N146" i="45"/>
  <c r="N147" i="45"/>
  <c r="N148" i="45"/>
  <c r="N149" i="45"/>
  <c r="N150" i="45"/>
  <c r="N151" i="45"/>
  <c r="N152" i="45"/>
  <c r="N153" i="45"/>
  <c r="N154" i="45"/>
  <c r="N155" i="45"/>
  <c r="N156" i="45"/>
  <c r="N157" i="45"/>
  <c r="N158" i="45"/>
  <c r="N159" i="45"/>
  <c r="N160" i="45"/>
  <c r="N161" i="45"/>
  <c r="N162" i="45"/>
  <c r="N163" i="45"/>
  <c r="N164" i="45"/>
  <c r="N165" i="45"/>
  <c r="N166" i="45"/>
  <c r="N167" i="45"/>
  <c r="N168" i="45"/>
  <c r="N169" i="45"/>
  <c r="J202" i="45"/>
  <c r="K202" i="45" s="1"/>
  <c r="J206" i="45"/>
  <c r="J210" i="45"/>
  <c r="J218" i="45"/>
  <c r="J222" i="45"/>
  <c r="J226" i="45"/>
  <c r="J234" i="45"/>
  <c r="J238" i="45"/>
  <c r="J242" i="45"/>
  <c r="J250" i="45"/>
  <c r="J254" i="45"/>
  <c r="J258" i="45"/>
  <c r="J266" i="45"/>
  <c r="K266" i="45" s="1"/>
  <c r="J270" i="45"/>
  <c r="J274" i="45"/>
  <c r="J282" i="45"/>
  <c r="J286" i="45"/>
  <c r="J290" i="45"/>
  <c r="J298" i="45"/>
  <c r="J302" i="45"/>
  <c r="J306" i="45"/>
  <c r="K306" i="45" s="1"/>
  <c r="J314" i="45"/>
  <c r="J318" i="45"/>
  <c r="J322" i="45"/>
  <c r="J330" i="45"/>
  <c r="K330" i="45" s="1"/>
  <c r="J334" i="45"/>
  <c r="J346" i="45"/>
  <c r="K346" i="45" s="1"/>
  <c r="J350" i="45"/>
  <c r="J354" i="45"/>
  <c r="J190" i="45"/>
  <c r="J194" i="45"/>
  <c r="K194" i="45" s="1"/>
  <c r="J186" i="45"/>
  <c r="J126" i="45"/>
  <c r="J130" i="45"/>
  <c r="J138" i="45"/>
  <c r="J142" i="45"/>
  <c r="J154" i="45"/>
  <c r="J158" i="45"/>
  <c r="J162" i="45"/>
  <c r="K162" i="45" s="1"/>
  <c r="J170" i="45"/>
  <c r="J174" i="45"/>
  <c r="J178" i="45"/>
  <c r="N125" i="45"/>
  <c r="N124" i="45"/>
  <c r="N123" i="45"/>
  <c r="N122" i="45"/>
  <c r="J122" i="45"/>
  <c r="N16" i="45"/>
  <c r="N17" i="45"/>
  <c r="N18" i="45"/>
  <c r="N19" i="45"/>
  <c r="N20" i="45"/>
  <c r="N21" i="45"/>
  <c r="N22" i="45"/>
  <c r="N23" i="45"/>
  <c r="N24" i="45"/>
  <c r="N25" i="45"/>
  <c r="N26" i="45"/>
  <c r="N27" i="45"/>
  <c r="N28" i="45"/>
  <c r="N29" i="45"/>
  <c r="N30" i="45"/>
  <c r="N31" i="45"/>
  <c r="N32" i="45"/>
  <c r="N33" i="45"/>
  <c r="N34" i="45"/>
  <c r="N35" i="45"/>
  <c r="N36" i="45"/>
  <c r="N37" i="45"/>
  <c r="N38" i="45"/>
  <c r="N39" i="45"/>
  <c r="N40" i="45"/>
  <c r="N41" i="45"/>
  <c r="N42" i="45"/>
  <c r="N43" i="45"/>
  <c r="N44" i="45"/>
  <c r="N45" i="45"/>
  <c r="N46" i="45"/>
  <c r="N47" i="45"/>
  <c r="N48" i="45"/>
  <c r="N49" i="45"/>
  <c r="N50" i="45"/>
  <c r="N51" i="45"/>
  <c r="N52" i="45"/>
  <c r="N53" i="45"/>
  <c r="N54" i="45"/>
  <c r="N55" i="45"/>
  <c r="N56" i="45"/>
  <c r="N57" i="45"/>
  <c r="N58" i="45"/>
  <c r="N59" i="45"/>
  <c r="N60" i="45"/>
  <c r="N61" i="45"/>
  <c r="N62" i="45"/>
  <c r="N63" i="45"/>
  <c r="N64" i="45"/>
  <c r="N65" i="45"/>
  <c r="N66" i="45"/>
  <c r="N67" i="45"/>
  <c r="N68" i="45"/>
  <c r="N69" i="45"/>
  <c r="N70" i="45"/>
  <c r="N71" i="45"/>
  <c r="N72" i="45"/>
  <c r="N73" i="45"/>
  <c r="N74" i="45"/>
  <c r="N75" i="45"/>
  <c r="N76" i="45"/>
  <c r="N77" i="45"/>
  <c r="N78" i="45"/>
  <c r="N79" i="45"/>
  <c r="N80" i="45"/>
  <c r="N81" i="45"/>
  <c r="N82" i="45"/>
  <c r="N83" i="45"/>
  <c r="N84" i="45"/>
  <c r="N85" i="45"/>
  <c r="N86" i="45"/>
  <c r="N87" i="45"/>
  <c r="N88" i="45"/>
  <c r="N89" i="45"/>
  <c r="N90" i="45"/>
  <c r="N91" i="45"/>
  <c r="N92" i="45"/>
  <c r="N93" i="45"/>
  <c r="N94" i="45"/>
  <c r="N95" i="45"/>
  <c r="N96" i="45"/>
  <c r="N97" i="45"/>
  <c r="N98" i="45"/>
  <c r="N99" i="45"/>
  <c r="N100" i="45"/>
  <c r="N101" i="45"/>
  <c r="N102" i="45"/>
  <c r="N103" i="45"/>
  <c r="N104" i="45"/>
  <c r="N105" i="45"/>
  <c r="P104" i="45" s="1"/>
  <c r="R104" i="45" s="1"/>
  <c r="N106" i="45"/>
  <c r="N107" i="45"/>
  <c r="N108" i="45"/>
  <c r="N109" i="45"/>
  <c r="N110" i="45"/>
  <c r="N111" i="45"/>
  <c r="N112" i="45"/>
  <c r="N113" i="45"/>
  <c r="N114" i="45"/>
  <c r="N115" i="45"/>
  <c r="N116" i="45"/>
  <c r="N117" i="45"/>
  <c r="N118" i="45"/>
  <c r="N119" i="45"/>
  <c r="N12" i="45"/>
  <c r="N13" i="45"/>
  <c r="N14" i="45"/>
  <c r="N15" i="45"/>
  <c r="J80" i="45"/>
  <c r="J84" i="45"/>
  <c r="J96" i="45"/>
  <c r="J100" i="45"/>
  <c r="J112" i="45"/>
  <c r="J116" i="45"/>
  <c r="J32" i="45"/>
  <c r="K32" i="45" s="1"/>
  <c r="J36" i="45"/>
  <c r="J44" i="45"/>
  <c r="J48" i="45"/>
  <c r="J52" i="45"/>
  <c r="J64" i="45"/>
  <c r="J68" i="45"/>
  <c r="J16" i="45"/>
  <c r="J20" i="45"/>
  <c r="N11" i="45"/>
  <c r="N10" i="45"/>
  <c r="N9" i="45"/>
  <c r="N8" i="45"/>
  <c r="N337" i="45"/>
  <c r="N336" i="45"/>
  <c r="N335" i="45"/>
  <c r="N334" i="45"/>
  <c r="F2510" i="45"/>
  <c r="G2510" i="45" s="1"/>
  <c r="J2510" i="45"/>
  <c r="J2511" i="45"/>
  <c r="J2512" i="45"/>
  <c r="J2513" i="45"/>
  <c r="J2498" i="45"/>
  <c r="J2499" i="45"/>
  <c r="J2500" i="45"/>
  <c r="J2501" i="45"/>
  <c r="F2502" i="45"/>
  <c r="J2502" i="45"/>
  <c r="J2503" i="45"/>
  <c r="J2504" i="45"/>
  <c r="J2505" i="45"/>
  <c r="F2506" i="45"/>
  <c r="G2506" i="45" s="1"/>
  <c r="J2506" i="45"/>
  <c r="J2507" i="45"/>
  <c r="J2508" i="45"/>
  <c r="J2509" i="45"/>
  <c r="F2478" i="45"/>
  <c r="F2470" i="45"/>
  <c r="G2470" i="45" s="1"/>
  <c r="J2470" i="45"/>
  <c r="J2471" i="45"/>
  <c r="J2472" i="45"/>
  <c r="J2473" i="45"/>
  <c r="F2474" i="45"/>
  <c r="J2474" i="45"/>
  <c r="J2475" i="45"/>
  <c r="J2476" i="45"/>
  <c r="J2477" i="45"/>
  <c r="J2478" i="45"/>
  <c r="J2479" i="45"/>
  <c r="J2480" i="45"/>
  <c r="J2481" i="45"/>
  <c r="J2482" i="45"/>
  <c r="J2483" i="45"/>
  <c r="J2484" i="45"/>
  <c r="J2485" i="45"/>
  <c r="F2486" i="45"/>
  <c r="J2486" i="45"/>
  <c r="J2487" i="45"/>
  <c r="L2486" i="45" s="1"/>
  <c r="N2486" i="45" s="1"/>
  <c r="J2488" i="45"/>
  <c r="J2489" i="45"/>
  <c r="F2490" i="45"/>
  <c r="J2490" i="45"/>
  <c r="J2491" i="45"/>
  <c r="J2492" i="45"/>
  <c r="J2493" i="45"/>
  <c r="F2494" i="45"/>
  <c r="G2494" i="45" s="1"/>
  <c r="J2494" i="45"/>
  <c r="J2495" i="45"/>
  <c r="J2496" i="45"/>
  <c r="J2497" i="45"/>
  <c r="F2462" i="45"/>
  <c r="F2458" i="45"/>
  <c r="G2458" i="45" s="1"/>
  <c r="J2458" i="45"/>
  <c r="J2459" i="45"/>
  <c r="J2460" i="45"/>
  <c r="J2461" i="45"/>
  <c r="J2462" i="45"/>
  <c r="J2463" i="45"/>
  <c r="J2464" i="45"/>
  <c r="J2465" i="45"/>
  <c r="J2466" i="45"/>
  <c r="J2467" i="45"/>
  <c r="J2468" i="45"/>
  <c r="J2469" i="45"/>
  <c r="F2440" i="45"/>
  <c r="J2440" i="45"/>
  <c r="J2441" i="45"/>
  <c r="J2442" i="45"/>
  <c r="J2443" i="45"/>
  <c r="J900" i="45"/>
  <c r="J901" i="45"/>
  <c r="J902" i="45"/>
  <c r="J903" i="45"/>
  <c r="J904" i="45"/>
  <c r="J905" i="45"/>
  <c r="J906" i="45"/>
  <c r="J907" i="45"/>
  <c r="L768" i="45"/>
  <c r="L767" i="45"/>
  <c r="L766" i="45"/>
  <c r="L765" i="45"/>
  <c r="J876" i="45"/>
  <c r="J877" i="45"/>
  <c r="J878" i="45"/>
  <c r="J879" i="45"/>
  <c r="J880" i="45"/>
  <c r="J881" i="45"/>
  <c r="J882" i="45"/>
  <c r="J883" i="45"/>
  <c r="J888" i="45"/>
  <c r="J889" i="45"/>
  <c r="J890" i="45"/>
  <c r="J891" i="45"/>
  <c r="J872" i="45"/>
  <c r="J873" i="45"/>
  <c r="J874" i="45"/>
  <c r="J875" i="45"/>
  <c r="J887" i="45"/>
  <c r="J886" i="45"/>
  <c r="J885" i="45"/>
  <c r="J884" i="45"/>
  <c r="F2522" i="45"/>
  <c r="J2522" i="45"/>
  <c r="J2523" i="45"/>
  <c r="J2524" i="45"/>
  <c r="J2525" i="45"/>
  <c r="F2454" i="45"/>
  <c r="J2454" i="45"/>
  <c r="J2455" i="45"/>
  <c r="J2456" i="45"/>
  <c r="J2457" i="45"/>
  <c r="J2453" i="45"/>
  <c r="J2452" i="45"/>
  <c r="J2451" i="45"/>
  <c r="J2450" i="45"/>
  <c r="F2450" i="45"/>
  <c r="J2444" i="45"/>
  <c r="J2445" i="45"/>
  <c r="J2446" i="45"/>
  <c r="J2447" i="45"/>
  <c r="F2436" i="45"/>
  <c r="J2436" i="45"/>
  <c r="J2437" i="45"/>
  <c r="J2438" i="45"/>
  <c r="J2439" i="45"/>
  <c r="J2432" i="45"/>
  <c r="J2433" i="45"/>
  <c r="J2434" i="45"/>
  <c r="J2435" i="45"/>
  <c r="F2432" i="45"/>
  <c r="J2431" i="45"/>
  <c r="J2430" i="45"/>
  <c r="J2429" i="45"/>
  <c r="J2428" i="45"/>
  <c r="H1459" i="45"/>
  <c r="I1459" i="45" s="1"/>
  <c r="H1455" i="45"/>
  <c r="L1451" i="45"/>
  <c r="L1452" i="45"/>
  <c r="L1453" i="45"/>
  <c r="L1454" i="45"/>
  <c r="L1455" i="45"/>
  <c r="L1456" i="45"/>
  <c r="L1457" i="45"/>
  <c r="L1458" i="45"/>
  <c r="L1459" i="45"/>
  <c r="L1460" i="45"/>
  <c r="L1461" i="45"/>
  <c r="L1462" i="45"/>
  <c r="H1451" i="45"/>
  <c r="L1443" i="45"/>
  <c r="L1444" i="45"/>
  <c r="L1445" i="45"/>
  <c r="L1446" i="45"/>
  <c r="L1431" i="45"/>
  <c r="L1432" i="45"/>
  <c r="L1433" i="45"/>
  <c r="L1434" i="45"/>
  <c r="L1435" i="45"/>
  <c r="L1436" i="45"/>
  <c r="L1437" i="45"/>
  <c r="L1438" i="45"/>
  <c r="L1439" i="45"/>
  <c r="L1440" i="45"/>
  <c r="L1441" i="45"/>
  <c r="L1442" i="45"/>
  <c r="H1439" i="45"/>
  <c r="H1435" i="45"/>
  <c r="L1422" i="45"/>
  <c r="H1419" i="45"/>
  <c r="L1427" i="45"/>
  <c r="L1428" i="45"/>
  <c r="L1429" i="45"/>
  <c r="L1430" i="45"/>
  <c r="L1423" i="45"/>
  <c r="L1424" i="45"/>
  <c r="L1425" i="45"/>
  <c r="L1426" i="45"/>
  <c r="H1423" i="45"/>
  <c r="I1423" i="45" s="1"/>
  <c r="H1411" i="45"/>
  <c r="H1407" i="45"/>
  <c r="J1247" i="45"/>
  <c r="J1246" i="45"/>
  <c r="J1245" i="45"/>
  <c r="J1244" i="45"/>
  <c r="I1226" i="45"/>
  <c r="I1222" i="45"/>
  <c r="J956" i="45"/>
  <c r="J957" i="45"/>
  <c r="J958" i="45"/>
  <c r="J959" i="45"/>
  <c r="J960" i="45"/>
  <c r="J961" i="45"/>
  <c r="J962" i="45"/>
  <c r="J963" i="45"/>
  <c r="J964" i="45"/>
  <c r="J965" i="45"/>
  <c r="J966" i="45"/>
  <c r="J967" i="45"/>
  <c r="J968" i="45"/>
  <c r="J969" i="45"/>
  <c r="J970" i="45"/>
  <c r="J971" i="45"/>
  <c r="M1019" i="45"/>
  <c r="M1020" i="45"/>
  <c r="M1021" i="45"/>
  <c r="M1022" i="45"/>
  <c r="M1023" i="45"/>
  <c r="M1024" i="45"/>
  <c r="M1025" i="45"/>
  <c r="M1026" i="45"/>
  <c r="M1027" i="45"/>
  <c r="M1028" i="45"/>
  <c r="M1029" i="45"/>
  <c r="M1030" i="45"/>
  <c r="M1031" i="45"/>
  <c r="M1032" i="45"/>
  <c r="M1033" i="45"/>
  <c r="M1034" i="45"/>
  <c r="M1035" i="45"/>
  <c r="M1036" i="45"/>
  <c r="M1037" i="45"/>
  <c r="M1038" i="45"/>
  <c r="M1039" i="45"/>
  <c r="M1040" i="45"/>
  <c r="M1041" i="45"/>
  <c r="M1042" i="45"/>
  <c r="M1043" i="45"/>
  <c r="M1044" i="45"/>
  <c r="M1045" i="45"/>
  <c r="M1046" i="45"/>
  <c r="M1047" i="45"/>
  <c r="M1048" i="45"/>
  <c r="M1049" i="45"/>
  <c r="M1050" i="45"/>
  <c r="M1051" i="45"/>
  <c r="M1052" i="45"/>
  <c r="M1053" i="45"/>
  <c r="M1054" i="45"/>
  <c r="M1055" i="45"/>
  <c r="M1056" i="45"/>
  <c r="M1057" i="45"/>
  <c r="M1058" i="45"/>
  <c r="M1059" i="45"/>
  <c r="M1060" i="45"/>
  <c r="M1061" i="45"/>
  <c r="O1059" i="45" s="1"/>
  <c r="Q1059" i="45" s="1"/>
  <c r="M1062" i="45"/>
  <c r="M1063" i="45"/>
  <c r="M1064" i="45"/>
  <c r="M1065" i="45"/>
  <c r="M1066" i="45"/>
  <c r="M1018" i="45"/>
  <c r="M1017" i="45"/>
  <c r="M1016" i="45"/>
  <c r="M1015" i="45"/>
  <c r="J840" i="45"/>
  <c r="J841" i="45"/>
  <c r="J842" i="45"/>
  <c r="J843" i="45"/>
  <c r="J844" i="45"/>
  <c r="J845" i="45"/>
  <c r="J846" i="45"/>
  <c r="J847" i="45"/>
  <c r="J848" i="45"/>
  <c r="J849" i="45"/>
  <c r="J850" i="45"/>
  <c r="J851" i="45"/>
  <c r="J852" i="45"/>
  <c r="J853" i="45"/>
  <c r="J854" i="45"/>
  <c r="J855" i="45"/>
  <c r="J856" i="45"/>
  <c r="J857" i="45"/>
  <c r="J858" i="45"/>
  <c r="L856" i="45" s="1"/>
  <c r="N856" i="45" s="1"/>
  <c r="J859" i="45"/>
  <c r="J860" i="45"/>
  <c r="J861" i="45"/>
  <c r="J862" i="45"/>
  <c r="J863" i="45"/>
  <c r="J864" i="45"/>
  <c r="J865" i="45"/>
  <c r="J866" i="45"/>
  <c r="J867" i="45"/>
  <c r="J868" i="45"/>
  <c r="J869" i="45"/>
  <c r="J870" i="45"/>
  <c r="J871" i="45"/>
  <c r="J892" i="45"/>
  <c r="J893" i="45"/>
  <c r="J894" i="45"/>
  <c r="L892" i="45" s="1"/>
  <c r="N892" i="45" s="1"/>
  <c r="J895" i="45"/>
  <c r="J896" i="45"/>
  <c r="J897" i="45"/>
  <c r="J898" i="45"/>
  <c r="L896" i="45" s="1"/>
  <c r="N896" i="45" s="1"/>
  <c r="J899" i="45"/>
  <c r="J908" i="45"/>
  <c r="J909" i="45"/>
  <c r="J910" i="45"/>
  <c r="J911" i="45"/>
  <c r="J912" i="45"/>
  <c r="J913" i="45"/>
  <c r="J914" i="45"/>
  <c r="J915" i="45"/>
  <c r="J916" i="45"/>
  <c r="J917" i="45"/>
  <c r="J918" i="45"/>
  <c r="J919" i="45"/>
  <c r="J920" i="45"/>
  <c r="J921" i="45"/>
  <c r="J922" i="45"/>
  <c r="J923" i="45"/>
  <c r="J924" i="45"/>
  <c r="J925" i="45"/>
  <c r="J926" i="45"/>
  <c r="J927" i="45"/>
  <c r="J928" i="45"/>
  <c r="J929" i="45"/>
  <c r="J930" i="45"/>
  <c r="J931" i="45"/>
  <c r="J932" i="45"/>
  <c r="J933" i="45"/>
  <c r="J934" i="45"/>
  <c r="J935" i="45"/>
  <c r="J936" i="45"/>
  <c r="J937" i="45"/>
  <c r="J938" i="45"/>
  <c r="J939" i="45"/>
  <c r="J940" i="45"/>
  <c r="J941" i="45"/>
  <c r="J942" i="45"/>
  <c r="J943" i="45"/>
  <c r="J944" i="45"/>
  <c r="J945" i="45"/>
  <c r="J946" i="45"/>
  <c r="L944" i="45" s="1"/>
  <c r="N944" i="45" s="1"/>
  <c r="P944" i="45" s="1"/>
  <c r="J947" i="45"/>
  <c r="J948" i="45"/>
  <c r="J949" i="45"/>
  <c r="J950" i="45"/>
  <c r="J951" i="45"/>
  <c r="J952" i="45"/>
  <c r="J953" i="45"/>
  <c r="J954" i="45"/>
  <c r="J955" i="45"/>
  <c r="J972" i="45"/>
  <c r="J973" i="45"/>
  <c r="J974" i="45"/>
  <c r="J975" i="45"/>
  <c r="J976" i="45"/>
  <c r="J977" i="45"/>
  <c r="J978" i="45"/>
  <c r="L976" i="45" s="1"/>
  <c r="N976" i="45" s="1"/>
  <c r="J979" i="45"/>
  <c r="J980" i="45"/>
  <c r="J981" i="45"/>
  <c r="J982" i="45"/>
  <c r="J983" i="45"/>
  <c r="J984" i="45"/>
  <c r="J985" i="45"/>
  <c r="J986" i="45"/>
  <c r="J987" i="45"/>
  <c r="J988" i="45"/>
  <c r="J989" i="45"/>
  <c r="J990" i="45"/>
  <c r="J991" i="45"/>
  <c r="J992" i="45"/>
  <c r="J993" i="45"/>
  <c r="J994" i="45"/>
  <c r="J995" i="45"/>
  <c r="J996" i="45"/>
  <c r="J997" i="45"/>
  <c r="J998" i="45"/>
  <c r="J999" i="45"/>
  <c r="J1000" i="45"/>
  <c r="J1001" i="45"/>
  <c r="J1002" i="45"/>
  <c r="J1003" i="45"/>
  <c r="J1004" i="45"/>
  <c r="J1005" i="45"/>
  <c r="J1006" i="45"/>
  <c r="J1007" i="45"/>
  <c r="J1008" i="45"/>
  <c r="J1009" i="45"/>
  <c r="J1010" i="45"/>
  <c r="J1011" i="45"/>
  <c r="L721" i="45"/>
  <c r="L722" i="45"/>
  <c r="L723" i="45"/>
  <c r="L724" i="45"/>
  <c r="L725" i="45"/>
  <c r="L726" i="45"/>
  <c r="L727" i="45"/>
  <c r="L728" i="45"/>
  <c r="L729" i="45"/>
  <c r="L730" i="45"/>
  <c r="L731" i="45"/>
  <c r="N729" i="45" s="1"/>
  <c r="P729" i="45" s="1"/>
  <c r="L732" i="45"/>
  <c r="L733" i="45"/>
  <c r="L734" i="45"/>
  <c r="L735" i="45"/>
  <c r="L736" i="45"/>
  <c r="L737" i="45"/>
  <c r="L738" i="45"/>
  <c r="L739" i="45"/>
  <c r="L740" i="45"/>
  <c r="L741" i="45"/>
  <c r="L742" i="45"/>
  <c r="L743" i="45"/>
  <c r="N741" i="45" s="1"/>
  <c r="P741" i="45" s="1"/>
  <c r="Q741" i="45" s="1"/>
  <c r="L744" i="45"/>
  <c r="L745" i="45"/>
  <c r="L746" i="45"/>
  <c r="L747" i="45"/>
  <c r="L748" i="45"/>
  <c r="L749" i="45"/>
  <c r="L750" i="45"/>
  <c r="L751" i="45"/>
  <c r="L752" i="45"/>
  <c r="L753" i="45"/>
  <c r="L754" i="45"/>
  <c r="L755" i="45"/>
  <c r="L756" i="45"/>
  <c r="L757" i="45"/>
  <c r="L758" i="45"/>
  <c r="L759" i="45"/>
  <c r="L760" i="45"/>
  <c r="L761" i="45"/>
  <c r="L762" i="45"/>
  <c r="L763" i="45"/>
  <c r="L764" i="45"/>
  <c r="L769" i="45"/>
  <c r="L770" i="45"/>
  <c r="L771" i="45"/>
  <c r="L772" i="45"/>
  <c r="L773" i="45"/>
  <c r="L774" i="45"/>
  <c r="L775" i="45"/>
  <c r="L776" i="45"/>
  <c r="L777" i="45"/>
  <c r="L778" i="45"/>
  <c r="L779" i="45"/>
  <c r="L780" i="45"/>
  <c r="L781" i="45"/>
  <c r="L782" i="45"/>
  <c r="L783" i="45"/>
  <c r="L784" i="45"/>
  <c r="L785" i="45"/>
  <c r="L786" i="45"/>
  <c r="L787" i="45"/>
  <c r="L788" i="45"/>
  <c r="L789" i="45"/>
  <c r="L790" i="45"/>
  <c r="L791" i="45"/>
  <c r="L792" i="45"/>
  <c r="L793" i="45"/>
  <c r="L794" i="45"/>
  <c r="L795" i="45"/>
  <c r="L796" i="45"/>
  <c r="L797" i="45"/>
  <c r="L798" i="45"/>
  <c r="L799" i="45"/>
  <c r="L800" i="45"/>
  <c r="L801" i="45"/>
  <c r="L802" i="45"/>
  <c r="L803" i="45"/>
  <c r="N801" i="45" s="1"/>
  <c r="P801" i="45" s="1"/>
  <c r="R801" i="45" s="1"/>
  <c r="L804" i="45"/>
  <c r="L805" i="45"/>
  <c r="L806" i="45"/>
  <c r="L807" i="45"/>
  <c r="L808" i="45"/>
  <c r="L809" i="45"/>
  <c r="L810" i="45"/>
  <c r="L811" i="45"/>
  <c r="L812" i="45"/>
  <c r="L813" i="45"/>
  <c r="L814" i="45"/>
  <c r="L815" i="45"/>
  <c r="L816" i="45"/>
  <c r="L817" i="45"/>
  <c r="L818" i="45"/>
  <c r="L819" i="45"/>
  <c r="L820" i="45"/>
  <c r="L821" i="45"/>
  <c r="L822" i="45"/>
  <c r="L823" i="45"/>
  <c r="L824" i="45"/>
  <c r="L825" i="45"/>
  <c r="L826" i="45"/>
  <c r="L827" i="45"/>
  <c r="L828" i="45"/>
  <c r="L829" i="45"/>
  <c r="L830" i="45"/>
  <c r="L831" i="45"/>
  <c r="L832" i="45"/>
  <c r="H801" i="45"/>
  <c r="L5" i="45"/>
  <c r="W5" i="45"/>
  <c r="R5" i="45"/>
  <c r="E2533" i="45" s="1"/>
  <c r="F7" i="18"/>
  <c r="B9" i="18" s="1"/>
  <c r="G7" i="18"/>
  <c r="C9" i="18" s="1"/>
  <c r="C12" i="18" s="1"/>
  <c r="H7" i="18"/>
  <c r="D9" i="18" s="1"/>
  <c r="D12" i="18" s="1"/>
  <c r="I7" i="18"/>
  <c r="D21" i="18" s="1"/>
  <c r="D23" i="18" s="1"/>
  <c r="J7" i="18"/>
  <c r="B21" i="18"/>
  <c r="B23" i="18" s="1"/>
  <c r="F11" i="18"/>
  <c r="B10" i="18" s="1"/>
  <c r="G11" i="18"/>
  <c r="C10" i="18"/>
  <c r="H11" i="18"/>
  <c r="D10" i="18"/>
  <c r="U5" i="45"/>
  <c r="F834" i="45"/>
  <c r="G1013" i="45"/>
  <c r="G1249" i="45"/>
  <c r="D1492" i="45"/>
  <c r="H1575" i="45"/>
  <c r="H1614" i="45"/>
  <c r="H1681" i="45"/>
  <c r="H1792" i="45"/>
  <c r="H9" i="51"/>
  <c r="C14" i="51"/>
  <c r="C27" i="51" s="1"/>
  <c r="H15" i="51"/>
  <c r="H23" i="51"/>
  <c r="H25" i="51"/>
  <c r="C24" i="51"/>
  <c r="D13" i="6"/>
  <c r="D14" i="6" s="1"/>
  <c r="F59" i="6"/>
  <c r="D13" i="1"/>
  <c r="D14" i="1"/>
  <c r="F61" i="1"/>
  <c r="D13" i="9"/>
  <c r="D14" i="9" s="1"/>
  <c r="D27" i="9"/>
  <c r="D30" i="9" s="1"/>
  <c r="D37" i="9"/>
  <c r="D41" i="9"/>
  <c r="D13" i="8"/>
  <c r="D14" i="8" s="1"/>
  <c r="D27" i="8"/>
  <c r="D30" i="8" s="1"/>
  <c r="D41" i="8"/>
  <c r="D13" i="5"/>
  <c r="D14" i="5" s="1"/>
  <c r="D32" i="5"/>
  <c r="D34" i="5" s="1"/>
  <c r="D23" i="5"/>
  <c r="D26" i="5" s="1"/>
  <c r="D29" i="5"/>
  <c r="D33" i="5"/>
  <c r="D13" i="3"/>
  <c r="D14" i="3" s="1"/>
  <c r="D23" i="3"/>
  <c r="D26" i="3" s="1"/>
  <c r="D33" i="3"/>
  <c r="O7" i="69"/>
  <c r="I8" i="69"/>
  <c r="I9" i="69" s="1"/>
  <c r="I10" i="69" s="1"/>
  <c r="I11" i="69" s="1"/>
  <c r="I12" i="69" s="1"/>
  <c r="I13" i="69" s="1"/>
  <c r="I14" i="69" s="1"/>
  <c r="I15" i="69" s="1"/>
  <c r="I16" i="69" s="1"/>
  <c r="I17" i="69" s="1"/>
  <c r="I18" i="69" s="1"/>
  <c r="I19" i="69" s="1"/>
  <c r="I20" i="69" s="1"/>
  <c r="I21" i="69" s="1"/>
  <c r="I22" i="69" s="1"/>
  <c r="I23" i="69" s="1"/>
  <c r="I24" i="69" s="1"/>
  <c r="I25" i="69" s="1"/>
  <c r="I26" i="69" s="1"/>
  <c r="I27" i="69" s="1"/>
  <c r="I28" i="69" s="1"/>
  <c r="I29" i="69" s="1"/>
  <c r="I30" i="69" s="1"/>
  <c r="I31" i="69" s="1"/>
  <c r="I32" i="69" s="1"/>
  <c r="I33" i="69" s="1"/>
  <c r="I34" i="69" s="1"/>
  <c r="I35" i="69" s="1"/>
  <c r="I36" i="69" s="1"/>
  <c r="I37" i="69" s="1"/>
  <c r="I38" i="69" s="1"/>
  <c r="I39" i="69" s="1"/>
  <c r="I40" i="69" s="1"/>
  <c r="I41" i="69" s="1"/>
  <c r="I42" i="69" s="1"/>
  <c r="I43" i="69" s="1"/>
  <c r="I44" i="69" s="1"/>
  <c r="I45" i="69" s="1"/>
  <c r="I46" i="69" s="1"/>
  <c r="I47" i="69" s="1"/>
  <c r="I48" i="69" s="1"/>
  <c r="I49" i="69" s="1"/>
  <c r="I50" i="69" s="1"/>
  <c r="I51" i="69" s="1"/>
  <c r="I52" i="69" s="1"/>
  <c r="I53" i="69" s="1"/>
  <c r="I54" i="69" s="1"/>
  <c r="I55" i="69" s="1"/>
  <c r="O8" i="69"/>
  <c r="O9" i="69"/>
  <c r="O10" i="69"/>
  <c r="O11" i="69"/>
  <c r="O12" i="69"/>
  <c r="O13" i="69"/>
  <c r="O14" i="69"/>
  <c r="O15" i="69"/>
  <c r="O16" i="69"/>
  <c r="O17" i="69"/>
  <c r="O18" i="69"/>
  <c r="O19" i="69"/>
  <c r="O20" i="69"/>
  <c r="O21" i="69"/>
  <c r="O22" i="69"/>
  <c r="O23" i="69"/>
  <c r="O24" i="69"/>
  <c r="O25" i="69"/>
  <c r="O26" i="69"/>
  <c r="O27" i="69"/>
  <c r="O28" i="69"/>
  <c r="O29" i="69"/>
  <c r="O30" i="69"/>
  <c r="O36" i="69"/>
  <c r="O41" i="69"/>
  <c r="O42" i="69"/>
  <c r="O43" i="69"/>
  <c r="O44" i="69"/>
  <c r="O45" i="69"/>
  <c r="O46" i="69"/>
  <c r="O47" i="69"/>
  <c r="O48" i="69"/>
  <c r="O49" i="69"/>
  <c r="O50" i="69"/>
  <c r="O51" i="69"/>
  <c r="O52" i="69"/>
  <c r="O53" i="69"/>
  <c r="O54" i="69"/>
  <c r="O55" i="69"/>
  <c r="O59" i="69"/>
  <c r="I60" i="69"/>
  <c r="I61" i="69"/>
  <c r="I62" i="69" s="1"/>
  <c r="I63" i="69" s="1"/>
  <c r="I64" i="69" s="1"/>
  <c r="I65" i="69" s="1"/>
  <c r="I66" i="69" s="1"/>
  <c r="I67" i="69" s="1"/>
  <c r="I68" i="69" s="1"/>
  <c r="I69" i="69" s="1"/>
  <c r="I70" i="69" s="1"/>
  <c r="I71" i="69" s="1"/>
  <c r="I72" i="69" s="1"/>
  <c r="I73" i="69" s="1"/>
  <c r="I74" i="69" s="1"/>
  <c r="I75" i="69" s="1"/>
  <c r="I76" i="69" s="1"/>
  <c r="I77" i="69" s="1"/>
  <c r="I78" i="69" s="1"/>
  <c r="I79" i="69" s="1"/>
  <c r="I80" i="69" s="1"/>
  <c r="I81" i="69" s="1"/>
  <c r="I82" i="69" s="1"/>
  <c r="I83" i="69" s="1"/>
  <c r="I84" i="69" s="1"/>
  <c r="I85" i="69" s="1"/>
  <c r="I86" i="69" s="1"/>
  <c r="I87" i="69" s="1"/>
  <c r="I88" i="69" s="1"/>
  <c r="I89" i="69" s="1"/>
  <c r="I90" i="69" s="1"/>
  <c r="I91" i="69" s="1"/>
  <c r="I92" i="69" s="1"/>
  <c r="I93" i="69" s="1"/>
  <c r="I94" i="69" s="1"/>
  <c r="I95" i="69" s="1"/>
  <c r="I96" i="69" s="1"/>
  <c r="I97" i="69" s="1"/>
  <c r="I98" i="69" s="1"/>
  <c r="I99" i="69" s="1"/>
  <c r="I100" i="69" s="1"/>
  <c r="I101" i="69" s="1"/>
  <c r="I102" i="69" s="1"/>
  <c r="I103" i="69" s="1"/>
  <c r="I104" i="69" s="1"/>
  <c r="I105" i="69" s="1"/>
  <c r="I106" i="69" s="1"/>
  <c r="I107" i="69" s="1"/>
  <c r="O60" i="69"/>
  <c r="O61" i="69"/>
  <c r="O62" i="69"/>
  <c r="O63" i="69"/>
  <c r="O64" i="69"/>
  <c r="O65" i="69"/>
  <c r="O66" i="69"/>
  <c r="O67" i="69"/>
  <c r="O68" i="69"/>
  <c r="O69" i="69"/>
  <c r="O70" i="69"/>
  <c r="O71" i="69"/>
  <c r="O72" i="69"/>
  <c r="O73" i="69"/>
  <c r="O74" i="69"/>
  <c r="O75" i="69"/>
  <c r="O76" i="69"/>
  <c r="O77" i="69"/>
  <c r="O78" i="69"/>
  <c r="O79" i="69"/>
  <c r="O80" i="69"/>
  <c r="O81" i="69"/>
  <c r="O82" i="69"/>
  <c r="O88" i="69"/>
  <c r="O93" i="69"/>
  <c r="O94" i="69"/>
  <c r="O95" i="69"/>
  <c r="O96" i="69"/>
  <c r="O97" i="69"/>
  <c r="O98" i="69"/>
  <c r="O99" i="69"/>
  <c r="O100" i="69"/>
  <c r="O101" i="69"/>
  <c r="O102" i="69"/>
  <c r="O103" i="69"/>
  <c r="O104" i="69"/>
  <c r="O105" i="69"/>
  <c r="O106" i="69"/>
  <c r="O107" i="69"/>
  <c r="O113" i="69"/>
  <c r="I114" i="69"/>
  <c r="I115" i="69" s="1"/>
  <c r="I116" i="69" s="1"/>
  <c r="I117" i="69" s="1"/>
  <c r="I118" i="69" s="1"/>
  <c r="I119" i="69" s="1"/>
  <c r="I120" i="69" s="1"/>
  <c r="I121" i="69" s="1"/>
  <c r="I122" i="69" s="1"/>
  <c r="I123" i="69" s="1"/>
  <c r="I124" i="69" s="1"/>
  <c r="I125" i="69" s="1"/>
  <c r="I126" i="69" s="1"/>
  <c r="O114" i="69"/>
  <c r="O115" i="69"/>
  <c r="O116" i="69"/>
  <c r="O117" i="69"/>
  <c r="O118" i="69"/>
  <c r="O119" i="69"/>
  <c r="O120" i="69"/>
  <c r="O121" i="69"/>
  <c r="O122" i="69"/>
  <c r="O123" i="69"/>
  <c r="O124" i="69"/>
  <c r="O125" i="69"/>
  <c r="O126" i="69"/>
  <c r="O132" i="69"/>
  <c r="I133" i="69"/>
  <c r="I134" i="69" s="1"/>
  <c r="I135" i="69" s="1"/>
  <c r="I136" i="69" s="1"/>
  <c r="I137" i="69" s="1"/>
  <c r="I138" i="69" s="1"/>
  <c r="I139" i="69" s="1"/>
  <c r="I140" i="69" s="1"/>
  <c r="I141" i="69"/>
  <c r="O133" i="69"/>
  <c r="O134" i="69"/>
  <c r="O135" i="69"/>
  <c r="O136" i="69"/>
  <c r="O137" i="69"/>
  <c r="O138" i="69"/>
  <c r="O139" i="69"/>
  <c r="O140" i="69"/>
  <c r="O141" i="69"/>
  <c r="E4" i="2"/>
  <c r="R6" i="2"/>
  <c r="B23" i="1" s="1"/>
  <c r="B21" i="6"/>
  <c r="N8" i="2"/>
  <c r="D10" i="2"/>
  <c r="O13" i="2"/>
  <c r="C2" i="2"/>
  <c r="O14" i="2"/>
  <c r="I15" i="2"/>
  <c r="O16" i="2"/>
  <c r="F21" i="2"/>
  <c r="J21" i="2"/>
  <c r="J26" i="2"/>
  <c r="J28" i="2" s="1"/>
  <c r="I58" i="2" s="1"/>
  <c r="H21" i="2"/>
  <c r="L21" i="2"/>
  <c r="F22" i="2"/>
  <c r="J22" i="2"/>
  <c r="H22" i="2"/>
  <c r="L22" i="2"/>
  <c r="F23" i="2"/>
  <c r="J23" i="2"/>
  <c r="H23" i="2"/>
  <c r="L23" i="2"/>
  <c r="F24" i="2"/>
  <c r="J24" i="2"/>
  <c r="H24" i="2"/>
  <c r="L24" i="2"/>
  <c r="I24" i="2" s="1"/>
  <c r="M24" i="2" s="1"/>
  <c r="H25" i="2"/>
  <c r="I25" i="2"/>
  <c r="M25" i="2" s="1"/>
  <c r="J25" i="2"/>
  <c r="L25" i="2"/>
  <c r="I32" i="2"/>
  <c r="I34" i="2" s="1"/>
  <c r="I33" i="2"/>
  <c r="I38" i="2"/>
  <c r="I39" i="2"/>
  <c r="I40" i="2" s="1"/>
  <c r="I44" i="2"/>
  <c r="F45" i="2"/>
  <c r="I45" i="2" s="1"/>
  <c r="I49" i="2" s="1"/>
  <c r="I46" i="2"/>
  <c r="I47" i="2"/>
  <c r="I48" i="2"/>
  <c r="I53" i="2"/>
  <c r="I55" i="2"/>
  <c r="O15" i="2" s="1"/>
  <c r="I54" i="2"/>
  <c r="I71" i="2"/>
  <c r="I73" i="2" s="1"/>
  <c r="I72" i="2"/>
  <c r="I80" i="2"/>
  <c r="I81" i="2"/>
  <c r="B84" i="2"/>
  <c r="B85" i="2"/>
  <c r="A6" i="11"/>
  <c r="C11" i="11"/>
  <c r="B22" i="6"/>
  <c r="C22" i="6" s="1"/>
  <c r="D22" i="6" s="1"/>
  <c r="B20" i="6"/>
  <c r="C20" i="6" s="1"/>
  <c r="D20" i="6" s="1"/>
  <c r="D27" i="6"/>
  <c r="D34" i="6" s="1"/>
  <c r="D28" i="6"/>
  <c r="D29" i="3"/>
  <c r="B22" i="1"/>
  <c r="C22" i="1"/>
  <c r="D22" i="1" s="1"/>
  <c r="F2557" i="45"/>
  <c r="I22" i="2"/>
  <c r="M22" i="2"/>
  <c r="I21" i="2"/>
  <c r="M21" i="2"/>
  <c r="J27" i="2" s="1"/>
  <c r="I23" i="2"/>
  <c r="M23" i="2" s="1"/>
  <c r="G2086" i="45"/>
  <c r="G1818" i="45"/>
  <c r="K210" i="45"/>
  <c r="I1387" i="45"/>
  <c r="G1739" i="45"/>
  <c r="G2010" i="45"/>
  <c r="I2266" i="45"/>
  <c r="G566" i="45"/>
  <c r="G1838" i="45"/>
  <c r="B75" i="2"/>
  <c r="K2149" i="45"/>
  <c r="K2401" i="45"/>
  <c r="K2409" i="45"/>
  <c r="K2417" i="45"/>
  <c r="K2425" i="45"/>
  <c r="K2284" i="45"/>
  <c r="K2292" i="45"/>
  <c r="K2300" i="45"/>
  <c r="K2308" i="45"/>
  <c r="K2316" i="45"/>
  <c r="K2324" i="45"/>
  <c r="K2332" i="45"/>
  <c r="K2340" i="45"/>
  <c r="K2348" i="45"/>
  <c r="K2356" i="45"/>
  <c r="K2364" i="45"/>
  <c r="K2372" i="45"/>
  <c r="K2380" i="45"/>
  <c r="K2388" i="45"/>
  <c r="K1580" i="45"/>
  <c r="K1801" i="45"/>
  <c r="K1809" i="45"/>
  <c r="K1817" i="45"/>
  <c r="K1825" i="45"/>
  <c r="K1833" i="45"/>
  <c r="K1841" i="45"/>
  <c r="K1849" i="45"/>
  <c r="K1857" i="45"/>
  <c r="K1865" i="45"/>
  <c r="K1873" i="45"/>
  <c r="K1881" i="45"/>
  <c r="K1889" i="45"/>
  <c r="K1897" i="45"/>
  <c r="K1905" i="45"/>
  <c r="K1913" i="45"/>
  <c r="K1921" i="45"/>
  <c r="K1929" i="45"/>
  <c r="K1937" i="45"/>
  <c r="K1945" i="45"/>
  <c r="K1953" i="45"/>
  <c r="K2153" i="45"/>
  <c r="K2521" i="45"/>
  <c r="K2397" i="45"/>
  <c r="M2185" i="45"/>
  <c r="M2193" i="45"/>
  <c r="M2201" i="45"/>
  <c r="M2209" i="45"/>
  <c r="M2217" i="45"/>
  <c r="M2225" i="45"/>
  <c r="M2233" i="45"/>
  <c r="M2241" i="45"/>
  <c r="M2249" i="45"/>
  <c r="M2257" i="45"/>
  <c r="M2265" i="45"/>
  <c r="M2273" i="45"/>
  <c r="M2177" i="45"/>
  <c r="M1262" i="45"/>
  <c r="M1270" i="45"/>
  <c r="M1278" i="45"/>
  <c r="M1286" i="45"/>
  <c r="M1294" i="45"/>
  <c r="M1302" i="45"/>
  <c r="M1310" i="45"/>
  <c r="M1318" i="45"/>
  <c r="M1326" i="45"/>
  <c r="M1334" i="45"/>
  <c r="M1342" i="45"/>
  <c r="M1350" i="45"/>
  <c r="M1358" i="45"/>
  <c r="M1366" i="45"/>
  <c r="M1374" i="45"/>
  <c r="M1382" i="45"/>
  <c r="M1390" i="45"/>
  <c r="M1398" i="45"/>
  <c r="M1406" i="45"/>
  <c r="M1414" i="45"/>
  <c r="K2167" i="45"/>
  <c r="K2157" i="45"/>
  <c r="K2517" i="45"/>
  <c r="K2405" i="45"/>
  <c r="K2413" i="45"/>
  <c r="K2421" i="45"/>
  <c r="K2288" i="45"/>
  <c r="K2296" i="45"/>
  <c r="K2304" i="45"/>
  <c r="K2312" i="45"/>
  <c r="K2320" i="45"/>
  <c r="K2328" i="45"/>
  <c r="K2336" i="45"/>
  <c r="K2344" i="45"/>
  <c r="K2352" i="45"/>
  <c r="K2360" i="45"/>
  <c r="K2368" i="45"/>
  <c r="K2376" i="45"/>
  <c r="K2384" i="45"/>
  <c r="K2392" i="45"/>
  <c r="K2163" i="45"/>
  <c r="K1805" i="45"/>
  <c r="K1813" i="45"/>
  <c r="K1821" i="45"/>
  <c r="K1829" i="45"/>
  <c r="K1837" i="45"/>
  <c r="K1845" i="45"/>
  <c r="K1853" i="45"/>
  <c r="K1861" i="45"/>
  <c r="K1869" i="45"/>
  <c r="K1877" i="45"/>
  <c r="K1885" i="45"/>
  <c r="K1893" i="45"/>
  <c r="K1901" i="45"/>
  <c r="K1909" i="45"/>
  <c r="K1917" i="45"/>
  <c r="K1925" i="45"/>
  <c r="K1933" i="45"/>
  <c r="K1941" i="45"/>
  <c r="K1949" i="45"/>
  <c r="K1957" i="45"/>
  <c r="K1965" i="45"/>
  <c r="O341" i="45"/>
  <c r="K2280" i="45"/>
  <c r="M2181" i="45"/>
  <c r="M2197" i="45"/>
  <c r="M2213" i="45"/>
  <c r="M2229" i="45"/>
  <c r="M2245" i="45"/>
  <c r="M2261" i="45"/>
  <c r="M1258" i="45"/>
  <c r="M1274" i="45"/>
  <c r="M1290" i="45"/>
  <c r="M1306" i="45"/>
  <c r="M1322" i="45"/>
  <c r="M1338" i="45"/>
  <c r="M1354" i="45"/>
  <c r="M1370" i="45"/>
  <c r="M1386" i="45"/>
  <c r="M1402" i="45"/>
  <c r="M1418" i="45"/>
  <c r="K2171" i="45"/>
  <c r="K1969" i="45"/>
  <c r="K1977" i="45"/>
  <c r="K1985" i="45"/>
  <c r="K1993" i="45"/>
  <c r="K2001" i="45"/>
  <c r="K2009" i="45"/>
  <c r="K2017" i="45"/>
  <c r="K2025" i="45"/>
  <c r="K2033" i="45"/>
  <c r="K2041" i="45"/>
  <c r="K2049" i="45"/>
  <c r="K2057" i="45"/>
  <c r="K2065" i="45"/>
  <c r="K2073" i="45"/>
  <c r="K2081" i="45"/>
  <c r="K2089" i="45"/>
  <c r="K2097" i="45"/>
  <c r="K2105" i="45"/>
  <c r="K2113" i="45"/>
  <c r="K2121" i="45"/>
  <c r="K2129" i="45"/>
  <c r="K2137" i="45"/>
  <c r="K2145" i="45"/>
  <c r="K1690" i="45"/>
  <c r="K1698" i="45"/>
  <c r="K1706" i="45"/>
  <c r="K1714" i="45"/>
  <c r="K1722" i="45"/>
  <c r="K1730" i="45"/>
  <c r="K1738" i="45"/>
  <c r="K1746" i="45"/>
  <c r="K1754" i="45"/>
  <c r="K1762" i="45"/>
  <c r="K1770" i="45"/>
  <c r="K1778" i="45"/>
  <c r="K1786" i="45"/>
  <c r="K1686" i="45"/>
  <c r="M1450" i="45"/>
  <c r="K1961" i="45"/>
  <c r="K1623" i="45"/>
  <c r="K1631" i="45"/>
  <c r="K1639" i="45"/>
  <c r="K1647" i="45"/>
  <c r="M2189" i="45"/>
  <c r="M2205" i="45"/>
  <c r="M2221" i="45"/>
  <c r="M2237" i="45"/>
  <c r="M2253" i="45"/>
  <c r="M2269" i="45"/>
  <c r="M1266" i="45"/>
  <c r="M1282" i="45"/>
  <c r="M1298" i="45"/>
  <c r="M1314" i="45"/>
  <c r="M1330" i="45"/>
  <c r="M1346" i="45"/>
  <c r="M1362" i="45"/>
  <c r="M1378" i="45"/>
  <c r="M1394" i="45"/>
  <c r="M1410" i="45"/>
  <c r="K1973" i="45"/>
  <c r="K1981" i="45"/>
  <c r="K1989" i="45"/>
  <c r="K1997" i="45"/>
  <c r="K2005" i="45"/>
  <c r="K2013" i="45"/>
  <c r="K2021" i="45"/>
  <c r="K2029" i="45"/>
  <c r="K2037" i="45"/>
  <c r="K2045" i="45"/>
  <c r="K2053" i="45"/>
  <c r="K2061" i="45"/>
  <c r="K2069" i="45"/>
  <c r="K2077" i="45"/>
  <c r="K2085" i="45"/>
  <c r="K2093" i="45"/>
  <c r="K2101" i="45"/>
  <c r="K2109" i="45"/>
  <c r="K2117" i="45"/>
  <c r="K2125" i="45"/>
  <c r="K2133" i="45"/>
  <c r="K2141" i="45"/>
  <c r="K1694" i="45"/>
  <c r="K1702" i="45"/>
  <c r="K1710" i="45"/>
  <c r="K1718" i="45"/>
  <c r="K1726" i="45"/>
  <c r="K1734" i="45"/>
  <c r="K1742" i="45"/>
  <c r="K1750" i="45"/>
  <c r="K1758" i="45"/>
  <c r="K1766" i="45"/>
  <c r="K1774" i="45"/>
  <c r="K1790" i="45"/>
  <c r="K1635" i="45"/>
  <c r="K1655" i="45"/>
  <c r="K1663" i="45"/>
  <c r="K1671" i="45"/>
  <c r="K1679" i="45"/>
  <c r="K1497" i="45"/>
  <c r="M1466" i="45"/>
  <c r="M1474" i="45"/>
  <c r="M1482" i="45"/>
  <c r="M1490" i="45"/>
  <c r="K839" i="45"/>
  <c r="M720" i="45"/>
  <c r="K595" i="45"/>
  <c r="K603" i="45"/>
  <c r="K611" i="45"/>
  <c r="K619" i="45"/>
  <c r="K627" i="45"/>
  <c r="K635" i="45"/>
  <c r="K643" i="45"/>
  <c r="K651" i="45"/>
  <c r="K659" i="45"/>
  <c r="K667" i="45"/>
  <c r="K675" i="45"/>
  <c r="K437" i="45"/>
  <c r="O367" i="45"/>
  <c r="O375" i="45"/>
  <c r="O383" i="45"/>
  <c r="O391" i="45"/>
  <c r="O399" i="45"/>
  <c r="O407" i="45"/>
  <c r="O415" i="45"/>
  <c r="O423" i="45"/>
  <c r="O431" i="45"/>
  <c r="O363" i="45"/>
  <c r="O349" i="45"/>
  <c r="O357" i="45"/>
  <c r="O173" i="45"/>
  <c r="O181" i="45"/>
  <c r="O189" i="45"/>
  <c r="O197" i="45"/>
  <c r="O205" i="45"/>
  <c r="O213" i="45"/>
  <c r="O221" i="45"/>
  <c r="O229" i="45"/>
  <c r="O237" i="45"/>
  <c r="O245" i="45"/>
  <c r="O253" i="45"/>
  <c r="O261" i="45"/>
  <c r="O269" i="45"/>
  <c r="O277" i="45"/>
  <c r="O285" i="45"/>
  <c r="O293" i="45"/>
  <c r="O301" i="45"/>
  <c r="O309" i="45"/>
  <c r="O317" i="45"/>
  <c r="O325" i="45"/>
  <c r="O333" i="45"/>
  <c r="O133" i="45"/>
  <c r="O141" i="45"/>
  <c r="O149" i="45"/>
  <c r="O157" i="45"/>
  <c r="O165" i="45"/>
  <c r="O125" i="45"/>
  <c r="O19" i="45"/>
  <c r="O27" i="45"/>
  <c r="O35" i="45"/>
  <c r="O43" i="45"/>
  <c r="O51" i="45"/>
  <c r="O59" i="45"/>
  <c r="O67" i="45"/>
  <c r="O75" i="45"/>
  <c r="O83" i="45"/>
  <c r="O91" i="45"/>
  <c r="O99" i="45"/>
  <c r="O107" i="45"/>
  <c r="O115" i="45"/>
  <c r="O15" i="45"/>
  <c r="K1619" i="45"/>
  <c r="K1596" i="45"/>
  <c r="K1604" i="45"/>
  <c r="K1612" i="45"/>
  <c r="K1557" i="45"/>
  <c r="K1565" i="45"/>
  <c r="K1573" i="45"/>
  <c r="K1541" i="45"/>
  <c r="K1501" i="45"/>
  <c r="K1509" i="45"/>
  <c r="K1517" i="45"/>
  <c r="K1525" i="45"/>
  <c r="N1077" i="45"/>
  <c r="N1085" i="45"/>
  <c r="N1093" i="45"/>
  <c r="N1101" i="45"/>
  <c r="N1109" i="45"/>
  <c r="N1117" i="45"/>
  <c r="N1125" i="45"/>
  <c r="N1133" i="45"/>
  <c r="N1141" i="45"/>
  <c r="N1149" i="45"/>
  <c r="N1157" i="45"/>
  <c r="N1165" i="45"/>
  <c r="N1173" i="45"/>
  <c r="N1181" i="45"/>
  <c r="N1189" i="45"/>
  <c r="N1197" i="45"/>
  <c r="N1205" i="45"/>
  <c r="N1213" i="45"/>
  <c r="N1221" i="45"/>
  <c r="N1229" i="45"/>
  <c r="N1237" i="45"/>
  <c r="K689" i="45"/>
  <c r="K697" i="45"/>
  <c r="K705" i="45"/>
  <c r="K713" i="45"/>
  <c r="K685" i="45"/>
  <c r="K591" i="45"/>
  <c r="K441" i="45"/>
  <c r="K449" i="45"/>
  <c r="K457" i="45"/>
  <c r="K465" i="45"/>
  <c r="K473" i="45"/>
  <c r="K481" i="45"/>
  <c r="K489" i="45"/>
  <c r="K497" i="45"/>
  <c r="K505" i="45"/>
  <c r="K513" i="45"/>
  <c r="K521" i="45"/>
  <c r="K529" i="45"/>
  <c r="K537" i="45"/>
  <c r="K545" i="45"/>
  <c r="K553" i="45"/>
  <c r="K561" i="45"/>
  <c r="K569" i="45"/>
  <c r="K577" i="45"/>
  <c r="K585" i="45"/>
  <c r="K1588" i="45"/>
  <c r="O337" i="45"/>
  <c r="K2505" i="45"/>
  <c r="K1797" i="45"/>
  <c r="K1592" i="45"/>
  <c r="K1608" i="45"/>
  <c r="K1561" i="45"/>
  <c r="K1537" i="45"/>
  <c r="K1505" i="45"/>
  <c r="K1521" i="45"/>
  <c r="M1254" i="45"/>
  <c r="N1241" i="45"/>
  <c r="N1089" i="45"/>
  <c r="N1105" i="45"/>
  <c r="N1121" i="45"/>
  <c r="N1137" i="45"/>
  <c r="N1153" i="45"/>
  <c r="N1169" i="45"/>
  <c r="N1185" i="45"/>
  <c r="N1201" i="45"/>
  <c r="N1217" i="45"/>
  <c r="N1233" i="45"/>
  <c r="K693" i="45"/>
  <c r="K709" i="45"/>
  <c r="K453" i="45"/>
  <c r="K469" i="45"/>
  <c r="K485" i="45"/>
  <c r="K501" i="45"/>
  <c r="K517" i="45"/>
  <c r="K533" i="45"/>
  <c r="K549" i="45"/>
  <c r="K565" i="45"/>
  <c r="K581" i="45"/>
  <c r="K2497" i="45"/>
  <c r="K903" i="45"/>
  <c r="K2431" i="45"/>
  <c r="M1438" i="45"/>
  <c r="M1426" i="45"/>
  <c r="K1533" i="45"/>
  <c r="K1782" i="45"/>
  <c r="K1659" i="45"/>
  <c r="K1675" i="45"/>
  <c r="M1470" i="45"/>
  <c r="M1486" i="45"/>
  <c r="K599" i="45"/>
  <c r="K615" i="45"/>
  <c r="K631" i="45"/>
  <c r="K647" i="45"/>
  <c r="K663" i="45"/>
  <c r="O371" i="45"/>
  <c r="O387" i="45"/>
  <c r="O403" i="45"/>
  <c r="O419" i="45"/>
  <c r="O353" i="45"/>
  <c r="O177" i="45"/>
  <c r="O193" i="45"/>
  <c r="O209" i="45"/>
  <c r="O225" i="45"/>
  <c r="O241" i="45"/>
  <c r="O257" i="45"/>
  <c r="O273" i="45"/>
  <c r="O289" i="45"/>
  <c r="O305" i="45"/>
  <c r="O321" i="45"/>
  <c r="O129" i="45"/>
  <c r="O145" i="45"/>
  <c r="O161" i="45"/>
  <c r="O31" i="45"/>
  <c r="O47" i="45"/>
  <c r="O63" i="45"/>
  <c r="O79" i="45"/>
  <c r="O95" i="45"/>
  <c r="O111" i="45"/>
  <c r="K2509" i="45"/>
  <c r="K2477" i="45"/>
  <c r="K2489" i="45"/>
  <c r="K2493" i="45"/>
  <c r="K2465" i="45"/>
  <c r="K883" i="45"/>
  <c r="K875" i="45"/>
  <c r="K2457" i="45"/>
  <c r="K1549" i="45"/>
  <c r="K2435" i="45"/>
  <c r="M1458" i="45"/>
  <c r="M1422" i="45"/>
  <c r="M1430" i="45"/>
  <c r="K963" i="45"/>
  <c r="K971" i="45"/>
  <c r="K1643" i="45"/>
  <c r="K1600" i="45"/>
  <c r="K1584" i="45"/>
  <c r="K1553" i="45"/>
  <c r="K1569" i="45"/>
  <c r="K1545" i="45"/>
  <c r="K1513" i="45"/>
  <c r="K1529" i="45"/>
  <c r="N1081" i="45"/>
  <c r="N1097" i="45"/>
  <c r="N1113" i="45"/>
  <c r="N1129" i="45"/>
  <c r="N1145" i="45"/>
  <c r="N1161" i="45"/>
  <c r="N1177" i="45"/>
  <c r="N1193" i="45"/>
  <c r="N1209" i="45"/>
  <c r="N1225" i="45"/>
  <c r="N1073" i="45"/>
  <c r="K701" i="45"/>
  <c r="K445" i="45"/>
  <c r="K461" i="45"/>
  <c r="K477" i="45"/>
  <c r="K493" i="45"/>
  <c r="K509" i="45"/>
  <c r="K525" i="45"/>
  <c r="K541" i="45"/>
  <c r="K557" i="45"/>
  <c r="K573" i="45"/>
  <c r="O11" i="45"/>
  <c r="K2513" i="45"/>
  <c r="K2501" i="45"/>
  <c r="K2473" i="45"/>
  <c r="K2485" i="45"/>
  <c r="K2443" i="45"/>
  <c r="K907" i="45"/>
  <c r="K887" i="45"/>
  <c r="K2525" i="45"/>
  <c r="K2453" i="45"/>
  <c r="M1434" i="45"/>
  <c r="K1651" i="45"/>
  <c r="M1442" i="45"/>
  <c r="K1247" i="45"/>
  <c r="K967" i="45"/>
  <c r="M832" i="45"/>
  <c r="M744" i="45"/>
  <c r="N1018" i="45"/>
  <c r="K867" i="45"/>
  <c r="N1022" i="45"/>
  <c r="K919" i="45"/>
  <c r="M772" i="45"/>
  <c r="K943" i="45"/>
  <c r="M808" i="45"/>
  <c r="N1058" i="45"/>
  <c r="K995" i="45"/>
  <c r="M724" i="45"/>
  <c r="K859" i="45"/>
  <c r="N1026" i="45"/>
  <c r="N1038" i="45"/>
  <c r="M728" i="45"/>
  <c r="K927" i="45"/>
  <c r="N1054" i="45"/>
  <c r="K679" i="45"/>
  <c r="K655" i="45"/>
  <c r="O379" i="45"/>
  <c r="O201" i="45"/>
  <c r="O297" i="45"/>
  <c r="O153" i="45"/>
  <c r="O71" i="45"/>
  <c r="K891" i="45"/>
  <c r="K2439" i="45"/>
  <c r="M820" i="45"/>
  <c r="M812" i="45"/>
  <c r="M756" i="45"/>
  <c r="K851" i="45"/>
  <c r="K955" i="45"/>
  <c r="M788" i="45"/>
  <c r="N1034" i="45"/>
  <c r="M796" i="45"/>
  <c r="K1007" i="45"/>
  <c r="K1667" i="45"/>
  <c r="M1478" i="45"/>
  <c r="K607" i="45"/>
  <c r="K639" i="45"/>
  <c r="K671" i="45"/>
  <c r="O395" i="45"/>
  <c r="O427" i="45"/>
  <c r="O185" i="45"/>
  <c r="O217" i="45"/>
  <c r="O249" i="45"/>
  <c r="O281" i="45"/>
  <c r="O313" i="45"/>
  <c r="O137" i="45"/>
  <c r="O169" i="45"/>
  <c r="O23" i="45"/>
  <c r="O55" i="45"/>
  <c r="O87" i="45"/>
  <c r="O119" i="45"/>
  <c r="K2481" i="45"/>
  <c r="K2461" i="45"/>
  <c r="M768" i="45"/>
  <c r="K879" i="45"/>
  <c r="M1462" i="45"/>
  <c r="M1446" i="45"/>
  <c r="N1030" i="45"/>
  <c r="N1046" i="45"/>
  <c r="M740" i="45"/>
  <c r="M828" i="45"/>
  <c r="M736" i="45"/>
  <c r="M792" i="45"/>
  <c r="K871" i="45"/>
  <c r="K843" i="45"/>
  <c r="K983" i="45"/>
  <c r="M732" i="45"/>
  <c r="K1011" i="45"/>
  <c r="M748" i="45"/>
  <c r="K1003" i="45"/>
  <c r="M800" i="45"/>
  <c r="K991" i="45"/>
  <c r="M780" i="45"/>
  <c r="K915" i="45"/>
  <c r="K947" i="45"/>
  <c r="K939" i="45"/>
  <c r="K1627" i="45"/>
  <c r="K623" i="45"/>
  <c r="O411" i="45"/>
  <c r="O345" i="45"/>
  <c r="O233" i="45"/>
  <c r="O265" i="45"/>
  <c r="O329" i="45"/>
  <c r="O39" i="45"/>
  <c r="O103" i="45"/>
  <c r="K2469" i="45"/>
  <c r="K2447" i="45"/>
  <c r="M1454" i="45"/>
  <c r="K999" i="45"/>
  <c r="K979" i="45"/>
  <c r="M752" i="45"/>
  <c r="K951" i="45"/>
  <c r="M760" i="45"/>
  <c r="K911" i="45"/>
  <c r="M764" i="45"/>
  <c r="K899" i="45"/>
  <c r="K895" i="45"/>
  <c r="K959" i="45"/>
  <c r="K931" i="45"/>
  <c r="N1050" i="45"/>
  <c r="M784" i="45"/>
  <c r="N1066" i="45"/>
  <c r="M816" i="45"/>
  <c r="K987" i="45"/>
  <c r="K975" i="45"/>
  <c r="K847" i="45"/>
  <c r="K855" i="45"/>
  <c r="M824" i="45"/>
  <c r="N1062" i="45"/>
  <c r="K863" i="45"/>
  <c r="N1042" i="45"/>
  <c r="K935" i="45"/>
  <c r="K923" i="45"/>
  <c r="M804" i="45"/>
  <c r="M776" i="45"/>
  <c r="K2146" i="45"/>
  <c r="K2398" i="45"/>
  <c r="K2406" i="45"/>
  <c r="L2406" i="45" s="1"/>
  <c r="N2406" i="45" s="1"/>
  <c r="K2414" i="45"/>
  <c r="L2414" i="45" s="1"/>
  <c r="N2414" i="45" s="1"/>
  <c r="K2422" i="45"/>
  <c r="L2422" i="45" s="1"/>
  <c r="N2422" i="45" s="1"/>
  <c r="K2281" i="45"/>
  <c r="K2289" i="45"/>
  <c r="K2297" i="45"/>
  <c r="K2305" i="45"/>
  <c r="K2313" i="45"/>
  <c r="K2321" i="45"/>
  <c r="K2329" i="45"/>
  <c r="K2337" i="45"/>
  <c r="K2345" i="45"/>
  <c r="K2353" i="45"/>
  <c r="K2361" i="45"/>
  <c r="K2369" i="45"/>
  <c r="K2377" i="45"/>
  <c r="K2385" i="45"/>
  <c r="K2164" i="45"/>
  <c r="K2160" i="45"/>
  <c r="K2150" i="45"/>
  <c r="K2518" i="45"/>
  <c r="K2394" i="45"/>
  <c r="L2394" i="45" s="1"/>
  <c r="N2394" i="45" s="1"/>
  <c r="M2182" i="45"/>
  <c r="M2190" i="45"/>
  <c r="M2198" i="45"/>
  <c r="M2206" i="45"/>
  <c r="M2214" i="45"/>
  <c r="M2222" i="45"/>
  <c r="M2230" i="45"/>
  <c r="M2238" i="45"/>
  <c r="M2246" i="45"/>
  <c r="M2254" i="45"/>
  <c r="M2262" i="45"/>
  <c r="M2270" i="45"/>
  <c r="M2174" i="45"/>
  <c r="K1577" i="45"/>
  <c r="M1259" i="45"/>
  <c r="M1267" i="45"/>
  <c r="M1275" i="45"/>
  <c r="M1283" i="45"/>
  <c r="M1291" i="45"/>
  <c r="M1299" i="45"/>
  <c r="M1307" i="45"/>
  <c r="M1315" i="45"/>
  <c r="M1323" i="45"/>
  <c r="M1331" i="45"/>
  <c r="M1339" i="45"/>
  <c r="M1347" i="45"/>
  <c r="M1355" i="45"/>
  <c r="M1363" i="45"/>
  <c r="M1371" i="45"/>
  <c r="M1379" i="45"/>
  <c r="M1387" i="45"/>
  <c r="M1395" i="45"/>
  <c r="M1403" i="45"/>
  <c r="M1411" i="45"/>
  <c r="M1419" i="45"/>
  <c r="K1802" i="45"/>
  <c r="K1810" i="45"/>
  <c r="K1818" i="45"/>
  <c r="K1826" i="45"/>
  <c r="K1834" i="45"/>
  <c r="K1842" i="45"/>
  <c r="K1850" i="45"/>
  <c r="K1858" i="45"/>
  <c r="K1866" i="45"/>
  <c r="K1874" i="45"/>
  <c r="K2154" i="45"/>
  <c r="K2514" i="45"/>
  <c r="O338" i="45"/>
  <c r="K2402" i="45"/>
  <c r="L2402" i="45" s="1"/>
  <c r="N2402" i="45" s="1"/>
  <c r="O2402" i="45" s="1"/>
  <c r="K2410" i="45"/>
  <c r="K2418" i="45"/>
  <c r="L2418" i="45" s="1"/>
  <c r="N2418" i="45" s="1"/>
  <c r="O2418" i="45" s="1"/>
  <c r="K2285" i="45"/>
  <c r="K2293" i="45"/>
  <c r="K2301" i="45"/>
  <c r="K2309" i="45"/>
  <c r="K2317" i="45"/>
  <c r="K2325" i="45"/>
  <c r="K2333" i="45"/>
  <c r="K2341" i="45"/>
  <c r="K2349" i="45"/>
  <c r="K2357" i="45"/>
  <c r="K2365" i="45"/>
  <c r="K2373" i="45"/>
  <c r="K2381" i="45"/>
  <c r="K2389" i="45"/>
  <c r="K2168" i="45"/>
  <c r="K2277" i="45"/>
  <c r="M2178" i="45"/>
  <c r="M2194" i="45"/>
  <c r="M2210" i="45"/>
  <c r="M2226" i="45"/>
  <c r="M2242" i="45"/>
  <c r="M2258" i="45"/>
  <c r="M1255" i="45"/>
  <c r="M1271" i="45"/>
  <c r="M1287" i="45"/>
  <c r="M1303" i="45"/>
  <c r="M1319" i="45"/>
  <c r="M1335" i="45"/>
  <c r="M1351" i="45"/>
  <c r="M1367" i="45"/>
  <c r="M1383" i="45"/>
  <c r="M1399" i="45"/>
  <c r="M1415" i="45"/>
  <c r="K1814" i="45"/>
  <c r="K1846" i="45"/>
  <c r="K1878" i="45"/>
  <c r="K1894" i="45"/>
  <c r="K1910" i="45"/>
  <c r="K1926" i="45"/>
  <c r="K1942" i="45"/>
  <c r="K1958" i="45"/>
  <c r="K1620" i="45"/>
  <c r="K1628" i="45"/>
  <c r="M1447" i="45"/>
  <c r="K1822" i="45"/>
  <c r="K1854" i="45"/>
  <c r="K1882" i="45"/>
  <c r="K1898" i="45"/>
  <c r="K1914" i="45"/>
  <c r="K1930" i="45"/>
  <c r="K1946" i="45"/>
  <c r="K1970" i="45"/>
  <c r="K1978" i="45"/>
  <c r="K1986" i="45"/>
  <c r="K1994" i="45"/>
  <c r="K2002" i="45"/>
  <c r="K2010" i="45"/>
  <c r="K2018" i="45"/>
  <c r="K2026" i="45"/>
  <c r="K2034" i="45"/>
  <c r="K2042" i="45"/>
  <c r="K2050" i="45"/>
  <c r="K2058" i="45"/>
  <c r="K2066" i="45"/>
  <c r="K2074" i="45"/>
  <c r="K2082" i="45"/>
  <c r="K2090" i="45"/>
  <c r="K2098" i="45"/>
  <c r="K2106" i="45"/>
  <c r="K2114" i="45"/>
  <c r="K2122" i="45"/>
  <c r="K2130" i="45"/>
  <c r="K2138" i="45"/>
  <c r="K1794" i="45"/>
  <c r="K1691" i="45"/>
  <c r="K1699" i="45"/>
  <c r="K1707" i="45"/>
  <c r="K1715" i="45"/>
  <c r="K1723" i="45"/>
  <c r="K1731" i="45"/>
  <c r="K1739" i="45"/>
  <c r="K1747" i="45"/>
  <c r="K1755" i="45"/>
  <c r="K1763" i="45"/>
  <c r="K1771" i="45"/>
  <c r="K1779" i="45"/>
  <c r="K1787" i="45"/>
  <c r="M2186" i="45"/>
  <c r="M2202" i="45"/>
  <c r="M2218" i="45"/>
  <c r="M2234" i="45"/>
  <c r="M2250" i="45"/>
  <c r="M2266" i="45"/>
  <c r="M1263" i="45"/>
  <c r="M1279" i="45"/>
  <c r="M1295" i="45"/>
  <c r="M1311" i="45"/>
  <c r="M1327" i="45"/>
  <c r="M1343" i="45"/>
  <c r="M1359" i="45"/>
  <c r="M1375" i="45"/>
  <c r="M1391" i="45"/>
  <c r="M1407" i="45"/>
  <c r="K1798" i="45"/>
  <c r="K1830" i="45"/>
  <c r="K1862" i="45"/>
  <c r="K1886" i="45"/>
  <c r="K1902" i="45"/>
  <c r="K1918" i="45"/>
  <c r="K1934" i="45"/>
  <c r="K1950" i="45"/>
  <c r="K1962" i="45"/>
  <c r="K1870" i="45"/>
  <c r="K1938" i="45"/>
  <c r="K1982" i="45"/>
  <c r="K2014" i="45"/>
  <c r="K2046" i="45"/>
  <c r="K2078" i="45"/>
  <c r="K2110" i="45"/>
  <c r="K2142" i="45"/>
  <c r="K1703" i="45"/>
  <c r="K1735" i="45"/>
  <c r="K1767" i="45"/>
  <c r="K1644" i="45"/>
  <c r="K1593" i="45"/>
  <c r="K1601" i="45"/>
  <c r="K1609" i="45"/>
  <c r="K1554" i="45"/>
  <c r="K1562" i="45"/>
  <c r="K1570" i="45"/>
  <c r="K1538" i="45"/>
  <c r="K1494" i="45"/>
  <c r="M1463" i="45"/>
  <c r="M1471" i="45"/>
  <c r="M1479" i="45"/>
  <c r="M1487" i="45"/>
  <c r="K836" i="45"/>
  <c r="M717" i="45"/>
  <c r="K592" i="45"/>
  <c r="K600" i="45"/>
  <c r="K608" i="45"/>
  <c r="K616" i="45"/>
  <c r="K624" i="45"/>
  <c r="K632" i="45"/>
  <c r="K640" i="45"/>
  <c r="K648" i="45"/>
  <c r="K656" i="45"/>
  <c r="K664" i="45"/>
  <c r="K672" i="45"/>
  <c r="K434" i="45"/>
  <c r="O364" i="45"/>
  <c r="O372" i="45"/>
  <c r="O380" i="45"/>
  <c r="O388" i="45"/>
  <c r="O396" i="45"/>
  <c r="O404" i="45"/>
  <c r="O412" i="45"/>
  <c r="O420" i="45"/>
  <c r="O428" i="45"/>
  <c r="O360" i="45"/>
  <c r="O346" i="45"/>
  <c r="O354" i="45"/>
  <c r="O170" i="45"/>
  <c r="O178" i="45"/>
  <c r="O186" i="45"/>
  <c r="O194" i="45"/>
  <c r="O202" i="45"/>
  <c r="O210" i="45"/>
  <c r="O218" i="45"/>
  <c r="O226" i="45"/>
  <c r="O234" i="45"/>
  <c r="O242" i="45"/>
  <c r="O250" i="45"/>
  <c r="O258" i="45"/>
  <c r="O266" i="45"/>
  <c r="O274" i="45"/>
  <c r="O282" i="45"/>
  <c r="O290" i="45"/>
  <c r="O298" i="45"/>
  <c r="O306" i="45"/>
  <c r="O314" i="45"/>
  <c r="O322" i="45"/>
  <c r="O330" i="45"/>
  <c r="O130" i="45"/>
  <c r="O138" i="45"/>
  <c r="O146" i="45"/>
  <c r="O154" i="45"/>
  <c r="O162" i="45"/>
  <c r="O122" i="45"/>
  <c r="O16" i="45"/>
  <c r="O24" i="45"/>
  <c r="O32" i="45"/>
  <c r="O40" i="45"/>
  <c r="O48" i="45"/>
  <c r="O56" i="45"/>
  <c r="O64" i="45"/>
  <c r="O72" i="45"/>
  <c r="O80" i="45"/>
  <c r="O88" i="45"/>
  <c r="O96" i="45"/>
  <c r="O104" i="45"/>
  <c r="O112" i="45"/>
  <c r="O12" i="45"/>
  <c r="K2506" i="45"/>
  <c r="K1890" i="45"/>
  <c r="K1954" i="45"/>
  <c r="K1990" i="45"/>
  <c r="K2022" i="45"/>
  <c r="K2054" i="45"/>
  <c r="K2086" i="45"/>
  <c r="K2118" i="45"/>
  <c r="K1711" i="45"/>
  <c r="K1743" i="45"/>
  <c r="K1775" i="45"/>
  <c r="K1624" i="45"/>
  <c r="K1636" i="45"/>
  <c r="K1648" i="45"/>
  <c r="K1656" i="45"/>
  <c r="K1664" i="45"/>
  <c r="K1672" i="45"/>
  <c r="K1498" i="45"/>
  <c r="K1506" i="45"/>
  <c r="L1506" i="45" s="1"/>
  <c r="N1506" i="45" s="1"/>
  <c r="O1506" i="45" s="1"/>
  <c r="K1514" i="45"/>
  <c r="K1522" i="45"/>
  <c r="N1074" i="45"/>
  <c r="N1082" i="45"/>
  <c r="N1090" i="45"/>
  <c r="N1098" i="45"/>
  <c r="N1106" i="45"/>
  <c r="N1114" i="45"/>
  <c r="N1122" i="45"/>
  <c r="N1130" i="45"/>
  <c r="N1138" i="45"/>
  <c r="N1146" i="45"/>
  <c r="N1154" i="45"/>
  <c r="N1162" i="45"/>
  <c r="N1170" i="45"/>
  <c r="N1178" i="45"/>
  <c r="N1186" i="45"/>
  <c r="N1194" i="45"/>
  <c r="N1202" i="45"/>
  <c r="N1210" i="45"/>
  <c r="N1218" i="45"/>
  <c r="N1226" i="45"/>
  <c r="N1234" i="45"/>
  <c r="K686" i="45"/>
  <c r="K694" i="45"/>
  <c r="K702" i="45"/>
  <c r="K710" i="45"/>
  <c r="K682" i="45"/>
  <c r="K588" i="45"/>
  <c r="K438" i="45"/>
  <c r="K446" i="45"/>
  <c r="K454" i="45"/>
  <c r="K462" i="45"/>
  <c r="K470" i="45"/>
  <c r="K478" i="45"/>
  <c r="K486" i="45"/>
  <c r="K494" i="45"/>
  <c r="K502" i="45"/>
  <c r="K510" i="45"/>
  <c r="K518" i="45"/>
  <c r="K526" i="45"/>
  <c r="K534" i="45"/>
  <c r="K542" i="45"/>
  <c r="K550" i="45"/>
  <c r="K558" i="45"/>
  <c r="K566" i="45"/>
  <c r="K574" i="45"/>
  <c r="K582" i="45"/>
  <c r="O334" i="45"/>
  <c r="K2502" i="45"/>
  <c r="K1906" i="45"/>
  <c r="K1998" i="45"/>
  <c r="K2062" i="45"/>
  <c r="K2126" i="45"/>
  <c r="K1695" i="45"/>
  <c r="K1759" i="45"/>
  <c r="K1632" i="45"/>
  <c r="K1652" i="45"/>
  <c r="K1668" i="45"/>
  <c r="K1616" i="45"/>
  <c r="K1502" i="45"/>
  <c r="K1518" i="45"/>
  <c r="M1251" i="45"/>
  <c r="N1238" i="45"/>
  <c r="N1086" i="45"/>
  <c r="N1102" i="45"/>
  <c r="N1118" i="45"/>
  <c r="N1134" i="45"/>
  <c r="N1150" i="45"/>
  <c r="N1166" i="45"/>
  <c r="N1182" i="45"/>
  <c r="N1198" i="45"/>
  <c r="N1214" i="45"/>
  <c r="N1230" i="45"/>
  <c r="K690" i="45"/>
  <c r="K706" i="45"/>
  <c r="K450" i="45"/>
  <c r="K466" i="45"/>
  <c r="K482" i="45"/>
  <c r="K498" i="45"/>
  <c r="K514" i="45"/>
  <c r="K530" i="45"/>
  <c r="K546" i="45"/>
  <c r="K562" i="45"/>
  <c r="K578" i="45"/>
  <c r="K1585" i="45"/>
  <c r="K2494" i="45"/>
  <c r="K900" i="45"/>
  <c r="K2428" i="45"/>
  <c r="M1423" i="45"/>
  <c r="K1922" i="45"/>
  <c r="K2006" i="45"/>
  <c r="K2070" i="45"/>
  <c r="K2134" i="45"/>
  <c r="K1719" i="45"/>
  <c r="K1683" i="45"/>
  <c r="K1640" i="45"/>
  <c r="K1597" i="45"/>
  <c r="K1581" i="45"/>
  <c r="K1550" i="45"/>
  <c r="K1566" i="45"/>
  <c r="K1542" i="45"/>
  <c r="M1467" i="45"/>
  <c r="M1483" i="45"/>
  <c r="K596" i="45"/>
  <c r="K612" i="45"/>
  <c r="K628" i="45"/>
  <c r="K644" i="45"/>
  <c r="K660" i="45"/>
  <c r="O368" i="45"/>
  <c r="O384" i="45"/>
  <c r="O400" i="45"/>
  <c r="O416" i="45"/>
  <c r="O350" i="45"/>
  <c r="O174" i="45"/>
  <c r="O190" i="45"/>
  <c r="O206" i="45"/>
  <c r="O222" i="45"/>
  <c r="O238" i="45"/>
  <c r="O254" i="45"/>
  <c r="O270" i="45"/>
  <c r="O286" i="45"/>
  <c r="O302" i="45"/>
  <c r="O318" i="45"/>
  <c r="O126" i="45"/>
  <c r="O142" i="45"/>
  <c r="O158" i="45"/>
  <c r="O28" i="45"/>
  <c r="O44" i="45"/>
  <c r="O60" i="45"/>
  <c r="O76" i="45"/>
  <c r="O92" i="45"/>
  <c r="O108" i="45"/>
  <c r="K2474" i="45"/>
  <c r="K2486" i="45"/>
  <c r="K2490" i="45"/>
  <c r="K2462" i="45"/>
  <c r="K880" i="45"/>
  <c r="K872" i="45"/>
  <c r="K2454" i="45"/>
  <c r="K2432" i="45"/>
  <c r="M1455" i="45"/>
  <c r="M1431" i="45"/>
  <c r="M1427" i="45"/>
  <c r="K1530" i="45"/>
  <c r="K960" i="45"/>
  <c r="K968" i="45"/>
  <c r="K1806" i="45"/>
  <c r="K1966" i="45"/>
  <c r="K2030" i="45"/>
  <c r="K2094" i="45"/>
  <c r="K1727" i="45"/>
  <c r="K1783" i="45"/>
  <c r="K1660" i="45"/>
  <c r="K1676" i="45"/>
  <c r="K1510" i="45"/>
  <c r="K1526" i="45"/>
  <c r="N1078" i="45"/>
  <c r="N1094" i="45"/>
  <c r="N1110" i="45"/>
  <c r="N1126" i="45"/>
  <c r="N1142" i="45"/>
  <c r="N1158" i="45"/>
  <c r="N1174" i="45"/>
  <c r="N1190" i="45"/>
  <c r="N1206" i="45"/>
  <c r="N1222" i="45"/>
  <c r="N1070" i="45"/>
  <c r="K698" i="45"/>
  <c r="K442" i="45"/>
  <c r="K458" i="45"/>
  <c r="K474" i="45"/>
  <c r="K490" i="45"/>
  <c r="K506" i="45"/>
  <c r="K522" i="45"/>
  <c r="K538" i="45"/>
  <c r="K554" i="45"/>
  <c r="K570" i="45"/>
  <c r="O8" i="45"/>
  <c r="K2510" i="45"/>
  <c r="K2498" i="45"/>
  <c r="K2470" i="45"/>
  <c r="K2482" i="45"/>
  <c r="K2440" i="45"/>
  <c r="K904" i="45"/>
  <c r="K884" i="45"/>
  <c r="K2522" i="45"/>
  <c r="K2450" i="45"/>
  <c r="K1546" i="45"/>
  <c r="M1439" i="45"/>
  <c r="K2038" i="45"/>
  <c r="M1435" i="45"/>
  <c r="K1244" i="45"/>
  <c r="K964" i="45"/>
  <c r="K908" i="45"/>
  <c r="M721" i="45"/>
  <c r="N1015" i="45"/>
  <c r="M725" i="45"/>
  <c r="K860" i="45"/>
  <c r="M729" i="45"/>
  <c r="M789" i="45"/>
  <c r="K936" i="45"/>
  <c r="M825" i="45"/>
  <c r="K988" i="45"/>
  <c r="N1023" i="45"/>
  <c r="K944" i="45"/>
  <c r="M773" i="45"/>
  <c r="K892" i="45"/>
  <c r="M777" i="45"/>
  <c r="N1031" i="45"/>
  <c r="K952" i="45"/>
  <c r="M813" i="45"/>
  <c r="K1751" i="45"/>
  <c r="K620" i="45"/>
  <c r="O408" i="45"/>
  <c r="O342" i="45"/>
  <c r="O230" i="45"/>
  <c r="O262" i="45"/>
  <c r="O326" i="45"/>
  <c r="O36" i="45"/>
  <c r="O100" i="45"/>
  <c r="K2466" i="45"/>
  <c r="K2444" i="45"/>
  <c r="M1451" i="45"/>
  <c r="K1004" i="45"/>
  <c r="K992" i="45"/>
  <c r="K980" i="45"/>
  <c r="K896" i="45"/>
  <c r="K924" i="45"/>
  <c r="M801" i="45"/>
  <c r="M741" i="45"/>
  <c r="N1039" i="45"/>
  <c r="M781" i="45"/>
  <c r="K2102" i="45"/>
  <c r="K1589" i="45"/>
  <c r="K1558" i="45"/>
  <c r="M1475" i="45"/>
  <c r="K604" i="45"/>
  <c r="K636" i="45"/>
  <c r="K668" i="45"/>
  <c r="O392" i="45"/>
  <c r="O424" i="45"/>
  <c r="O182" i="45"/>
  <c r="O214" i="45"/>
  <c r="O246" i="45"/>
  <c r="O278" i="45"/>
  <c r="O310" i="45"/>
  <c r="O134" i="45"/>
  <c r="O166" i="45"/>
  <c r="O20" i="45"/>
  <c r="O52" i="45"/>
  <c r="O84" i="45"/>
  <c r="O116" i="45"/>
  <c r="K2478" i="45"/>
  <c r="K2458" i="45"/>
  <c r="M765" i="45"/>
  <c r="K876" i="45"/>
  <c r="M1459" i="45"/>
  <c r="M1443" i="45"/>
  <c r="N1019" i="45"/>
  <c r="K940" i="45"/>
  <c r="M753" i="45"/>
  <c r="K840" i="45"/>
  <c r="M757" i="45"/>
  <c r="K916" i="45"/>
  <c r="M761" i="45"/>
  <c r="N1047" i="45"/>
  <c r="K1000" i="45"/>
  <c r="N1035" i="45"/>
  <c r="M737" i="45"/>
  <c r="N1055" i="45"/>
  <c r="K976" i="45"/>
  <c r="M805" i="45"/>
  <c r="K932" i="45"/>
  <c r="M809" i="45"/>
  <c r="N1063" i="45"/>
  <c r="K984" i="45"/>
  <c r="M821" i="45"/>
  <c r="K1974" i="45"/>
  <c r="K676" i="45"/>
  <c r="K652" i="45"/>
  <c r="O376" i="45"/>
  <c r="O198" i="45"/>
  <c r="O294" i="45"/>
  <c r="O150" i="45"/>
  <c r="O68" i="45"/>
  <c r="K888" i="45"/>
  <c r="K2436" i="45"/>
  <c r="K852" i="45"/>
  <c r="M817" i="45"/>
  <c r="N1059" i="45"/>
  <c r="M829" i="45"/>
  <c r="M797" i="45"/>
  <c r="K912" i="45"/>
  <c r="K844" i="45"/>
  <c r="M745" i="45"/>
  <c r="K920" i="45"/>
  <c r="K1838" i="45"/>
  <c r="K1687" i="45"/>
  <c r="K1605" i="45"/>
  <c r="K1534" i="45"/>
  <c r="K956" i="45"/>
  <c r="N1051" i="45"/>
  <c r="K972" i="45"/>
  <c r="M785" i="45"/>
  <c r="K928" i="45"/>
  <c r="N1027" i="45"/>
  <c r="K948" i="45"/>
  <c r="M793" i="45"/>
  <c r="K848" i="45"/>
  <c r="M733" i="45"/>
  <c r="K868" i="45"/>
  <c r="M769" i="45"/>
  <c r="K856" i="45"/>
  <c r="K1008" i="45"/>
  <c r="N1043" i="45"/>
  <c r="K996" i="45"/>
  <c r="K864" i="45"/>
  <c r="M749" i="45"/>
  <c r="O271" i="45"/>
  <c r="N1036" i="45"/>
  <c r="M2204" i="45"/>
  <c r="M2216" i="45"/>
  <c r="M2248" i="45"/>
  <c r="M2268" i="45"/>
  <c r="M1269" i="45"/>
  <c r="M1285" i="45"/>
  <c r="M1289" i="45"/>
  <c r="N1287" i="45" s="1"/>
  <c r="P1287" i="45" s="1"/>
  <c r="M1325" i="45"/>
  <c r="M1333" i="45"/>
  <c r="M1353" i="45"/>
  <c r="M1373" i="45"/>
  <c r="M1397" i="45"/>
  <c r="M1413" i="45"/>
  <c r="K1808" i="45"/>
  <c r="K1824" i="45"/>
  <c r="K1832" i="45"/>
  <c r="K2283" i="45"/>
  <c r="K2287" i="45"/>
  <c r="K2311" i="45"/>
  <c r="K2327" i="45"/>
  <c r="K2331" i="45"/>
  <c r="K2347" i="45"/>
  <c r="K2351" i="45"/>
  <c r="K2367" i="45"/>
  <c r="K2375" i="45"/>
  <c r="K2391" i="45"/>
  <c r="K2166" i="45"/>
  <c r="K1697" i="45"/>
  <c r="K1701" i="45"/>
  <c r="K1717" i="45"/>
  <c r="K1725" i="45"/>
  <c r="K1741" i="45"/>
  <c r="K1745" i="45"/>
  <c r="K1761" i="45"/>
  <c r="K1765" i="45"/>
  <c r="K1781" i="45"/>
  <c r="K1789" i="45"/>
  <c r="K1560" i="45"/>
  <c r="K1564" i="45"/>
  <c r="K1540" i="45"/>
  <c r="K1544" i="45"/>
  <c r="M1473" i="45"/>
  <c r="M1481" i="45"/>
  <c r="K678" i="45"/>
  <c r="K594" i="45"/>
  <c r="K610" i="45"/>
  <c r="K614" i="45"/>
  <c r="K630" i="45"/>
  <c r="K638" i="45"/>
  <c r="K654" i="45"/>
  <c r="K2516" i="45"/>
  <c r="K2279" i="45"/>
  <c r="K1844" i="45"/>
  <c r="K1860" i="45"/>
  <c r="K1868" i="45"/>
  <c r="K1884" i="45"/>
  <c r="K1888" i="45"/>
  <c r="K1904" i="45"/>
  <c r="K1908" i="45"/>
  <c r="K1924" i="45"/>
  <c r="K1932" i="45"/>
  <c r="K1948" i="45"/>
  <c r="K1952" i="45"/>
  <c r="K1968" i="45"/>
  <c r="K1972" i="45"/>
  <c r="K1988" i="45"/>
  <c r="K1996" i="45"/>
  <c r="K2012" i="45"/>
  <c r="K2016" i="45"/>
  <c r="K2032" i="45"/>
  <c r="K2036" i="45"/>
  <c r="K2052" i="45"/>
  <c r="K2060" i="45"/>
  <c r="K2076" i="45"/>
  <c r="K2080" i="45"/>
  <c r="K2096" i="45"/>
  <c r="K2100" i="45"/>
  <c r="K2116" i="45"/>
  <c r="K2124" i="45"/>
  <c r="K2140" i="45"/>
  <c r="K2144" i="45"/>
  <c r="O144" i="45"/>
  <c r="O148" i="45"/>
  <c r="O164" i="45"/>
  <c r="K1587" i="45"/>
  <c r="K2480" i="45"/>
  <c r="K2492" i="45"/>
  <c r="K890" i="45"/>
  <c r="K874" i="45"/>
  <c r="K1532" i="45"/>
  <c r="K962" i="45"/>
  <c r="K954" i="45"/>
  <c r="M739" i="45"/>
  <c r="K918" i="45"/>
  <c r="N1017" i="45"/>
  <c r="M827" i="45"/>
  <c r="M783" i="45"/>
  <c r="M759" i="45"/>
  <c r="K2520" i="45"/>
  <c r="M1449" i="45"/>
  <c r="K1595" i="45"/>
  <c r="K1599" i="45"/>
  <c r="K1611" i="45"/>
  <c r="K1583" i="45"/>
  <c r="K1508" i="45"/>
  <c r="K1512" i="45"/>
  <c r="K1524" i="45"/>
  <c r="K1528" i="45"/>
  <c r="N1076" i="45"/>
  <c r="N1080" i="45"/>
  <c r="N1092" i="45"/>
  <c r="N1096" i="45"/>
  <c r="N1108" i="45"/>
  <c r="N1112" i="45"/>
  <c r="N1124" i="45"/>
  <c r="N1128" i="45"/>
  <c r="N1140" i="45"/>
  <c r="N1144" i="45"/>
  <c r="N1156" i="45"/>
  <c r="N1160" i="45"/>
  <c r="N1172" i="45"/>
  <c r="N1176" i="45"/>
  <c r="N1188" i="45"/>
  <c r="N1192" i="45"/>
  <c r="N1204" i="45"/>
  <c r="N1208" i="45"/>
  <c r="N1220" i="45"/>
  <c r="N1224" i="45"/>
  <c r="N1236" i="45"/>
  <c r="O10" i="45"/>
  <c r="K886" i="45"/>
  <c r="K2524" i="45"/>
  <c r="K978" i="45"/>
  <c r="M811" i="45"/>
  <c r="N1037" i="45"/>
  <c r="K910" i="45"/>
  <c r="M815" i="45"/>
  <c r="K1002" i="45"/>
  <c r="N1021" i="45"/>
  <c r="N1033" i="45"/>
  <c r="N1053" i="45"/>
  <c r="M755" i="45"/>
  <c r="K688" i="45"/>
  <c r="K692" i="45"/>
  <c r="K700" i="45"/>
  <c r="K704" i="45"/>
  <c r="K708" i="45"/>
  <c r="K684" i="45"/>
  <c r="K658" i="45"/>
  <c r="K662" i="45"/>
  <c r="K670" i="45"/>
  <c r="K674" i="45"/>
  <c r="K440" i="45"/>
  <c r="K448" i="45"/>
  <c r="K452" i="45"/>
  <c r="K456" i="45"/>
  <c r="K464" i="45"/>
  <c r="K468" i="45"/>
  <c r="K472" i="45"/>
  <c r="K480" i="45"/>
  <c r="K484" i="45"/>
  <c r="K488" i="45"/>
  <c r="K496" i="45"/>
  <c r="K500" i="45"/>
  <c r="K504" i="45"/>
  <c r="K512" i="45"/>
  <c r="K516" i="45"/>
  <c r="K520" i="45"/>
  <c r="K524" i="45"/>
  <c r="K528" i="45"/>
  <c r="K532" i="45"/>
  <c r="K536" i="45"/>
  <c r="K540" i="45"/>
  <c r="K544" i="45"/>
  <c r="K548" i="45"/>
  <c r="K552" i="45"/>
  <c r="K556" i="45"/>
  <c r="K560" i="45"/>
  <c r="K564" i="45"/>
  <c r="K568" i="45"/>
  <c r="K572" i="45"/>
  <c r="K576" i="45"/>
  <c r="K580" i="45"/>
  <c r="K584" i="45"/>
  <c r="K2500" i="45"/>
  <c r="K2472" i="45"/>
  <c r="K2488" i="45"/>
  <c r="K2452" i="45"/>
  <c r="K1548" i="45"/>
  <c r="M1437" i="45"/>
  <c r="M1433" i="45"/>
  <c r="M1429" i="45"/>
  <c r="K1246" i="45"/>
  <c r="K950" i="45"/>
  <c r="K946" i="45"/>
  <c r="N1045" i="45"/>
  <c r="K1006" i="45"/>
  <c r="M775" i="45"/>
  <c r="K986" i="45"/>
  <c r="K930" i="45"/>
  <c r="K938" i="45"/>
  <c r="K898" i="45"/>
  <c r="K2504" i="45"/>
  <c r="M1453" i="45"/>
  <c r="M1457" i="45"/>
  <c r="M1461" i="45"/>
  <c r="M1441" i="45"/>
  <c r="M1425" i="45"/>
  <c r="K858" i="45"/>
  <c r="K914" i="45"/>
  <c r="K982" i="45"/>
  <c r="K974" i="45"/>
  <c r="N1061" i="45"/>
  <c r="M763" i="45"/>
  <c r="K870" i="45"/>
  <c r="M823" i="45"/>
  <c r="K850" i="45"/>
  <c r="O124" i="45"/>
  <c r="O18" i="45"/>
  <c r="O22" i="45"/>
  <c r="O26" i="45"/>
  <c r="O30" i="45"/>
  <c r="O34" i="45"/>
  <c r="O38" i="45"/>
  <c r="O42" i="45"/>
  <c r="O46" i="45"/>
  <c r="O50" i="45"/>
  <c r="O54" i="45"/>
  <c r="O58" i="45"/>
  <c r="O62" i="45"/>
  <c r="O66" i="45"/>
  <c r="O70" i="45"/>
  <c r="O74" i="45"/>
  <c r="O78" i="45"/>
  <c r="O82" i="45"/>
  <c r="O86" i="45"/>
  <c r="O90" i="45"/>
  <c r="O94" i="45"/>
  <c r="O98" i="45"/>
  <c r="O102" i="45"/>
  <c r="O106" i="45"/>
  <c r="O110" i="45"/>
  <c r="O114" i="45"/>
  <c r="O118" i="45"/>
  <c r="O14" i="45"/>
  <c r="K2442" i="45"/>
  <c r="K902" i="45"/>
  <c r="K906" i="45"/>
  <c r="K2456" i="45"/>
  <c r="M731" i="45"/>
  <c r="K846" i="45"/>
  <c r="K894" i="45"/>
  <c r="K990" i="45"/>
  <c r="K436" i="45"/>
  <c r="O366" i="45"/>
  <c r="O370" i="45"/>
  <c r="O374" i="45"/>
  <c r="O378" i="45"/>
  <c r="O382" i="45"/>
  <c r="O386" i="45"/>
  <c r="O390" i="45"/>
  <c r="O394" i="45"/>
  <c r="O398" i="45"/>
  <c r="O402" i="45"/>
  <c r="O406" i="45"/>
  <c r="O410" i="45"/>
  <c r="O414" i="45"/>
  <c r="O418" i="45"/>
  <c r="O422" i="45"/>
  <c r="O426" i="45"/>
  <c r="O430" i="45"/>
  <c r="O362" i="45"/>
  <c r="O348" i="45"/>
  <c r="O352" i="45"/>
  <c r="O356" i="45"/>
  <c r="O344" i="45"/>
  <c r="O172" i="45"/>
  <c r="O176" i="45"/>
  <c r="O180" i="45"/>
  <c r="O184" i="45"/>
  <c r="O188" i="45"/>
  <c r="O192" i="45"/>
  <c r="O196" i="45"/>
  <c r="O200" i="45"/>
  <c r="O204" i="45"/>
  <c r="O208" i="45"/>
  <c r="O212" i="45"/>
  <c r="O216" i="45"/>
  <c r="O220" i="45"/>
  <c r="O224" i="45"/>
  <c r="O228" i="45"/>
  <c r="O232" i="45"/>
  <c r="O236" i="45"/>
  <c r="O240" i="45"/>
  <c r="O244" i="45"/>
  <c r="O248" i="45"/>
  <c r="O252" i="45"/>
  <c r="O256" i="45"/>
  <c r="O260" i="45"/>
  <c r="O264" i="45"/>
  <c r="O268" i="45"/>
  <c r="O272" i="45"/>
  <c r="O276" i="45"/>
  <c r="O280" i="45"/>
  <c r="O284" i="45"/>
  <c r="O288" i="45"/>
  <c r="O292" i="45"/>
  <c r="O296" i="45"/>
  <c r="O300" i="45"/>
  <c r="O304" i="45"/>
  <c r="O308" i="45"/>
  <c r="O312" i="45"/>
  <c r="O316" i="45"/>
  <c r="O320" i="45"/>
  <c r="O324" i="45"/>
  <c r="O328" i="45"/>
  <c r="O332" i="45"/>
  <c r="O128" i="45"/>
  <c r="O132" i="45"/>
  <c r="O136" i="45"/>
  <c r="K2430" i="45"/>
  <c r="N1049" i="45"/>
  <c r="M803" i="45"/>
  <c r="N1025" i="45"/>
  <c r="K926" i="45"/>
  <c r="M727" i="45"/>
  <c r="K922" i="45"/>
  <c r="M735" i="45"/>
  <c r="K934" i="45"/>
  <c r="M723" i="45"/>
  <c r="N1041" i="45"/>
  <c r="M747" i="45"/>
  <c r="K2156" i="45"/>
  <c r="K1626" i="45"/>
  <c r="K1630" i="45"/>
  <c r="K1634" i="45"/>
  <c r="K1642" i="45"/>
  <c r="K1650" i="45"/>
  <c r="K1658" i="45"/>
  <c r="K1666" i="45"/>
  <c r="K1674" i="45"/>
  <c r="K2446" i="45"/>
  <c r="M791" i="45"/>
  <c r="K1622" i="45"/>
  <c r="K1638" i="45"/>
  <c r="K1646" i="45"/>
  <c r="K1654" i="45"/>
  <c r="K1662" i="45"/>
  <c r="K1670" i="45"/>
  <c r="K1678" i="45"/>
  <c r="M787" i="45"/>
  <c r="K2152" i="45"/>
  <c r="K2416" i="45"/>
  <c r="M719" i="45"/>
  <c r="O336" i="45"/>
  <c r="K2460" i="45"/>
  <c r="K2464" i="45"/>
  <c r="K2468" i="45"/>
  <c r="M751" i="45"/>
  <c r="K2523" i="45"/>
  <c r="K1796" i="45"/>
  <c r="M1417" i="45"/>
  <c r="M1369" i="45"/>
  <c r="M1309" i="45"/>
  <c r="M2272" i="45"/>
  <c r="M778" i="45"/>
  <c r="M1444" i="45"/>
  <c r="O191" i="45"/>
  <c r="K925" i="45"/>
  <c r="K605" i="45"/>
  <c r="K989" i="45"/>
  <c r="M790" i="45"/>
  <c r="K949" i="45"/>
  <c r="K941" i="45"/>
  <c r="K841" i="45"/>
  <c r="N1032" i="45"/>
  <c r="K945" i="45"/>
  <c r="M738" i="45"/>
  <c r="K621" i="45"/>
  <c r="K1005" i="45"/>
  <c r="O255" i="45"/>
  <c r="M766" i="45"/>
  <c r="O73" i="45"/>
  <c r="K1987" i="45"/>
  <c r="M794" i="45"/>
  <c r="M742" i="45"/>
  <c r="M774" i="45"/>
  <c r="K2403" i="45"/>
  <c r="K2455" i="45"/>
  <c r="K2463" i="45"/>
  <c r="N1016" i="45"/>
  <c r="M722" i="45"/>
  <c r="K463" i="45"/>
  <c r="O127" i="45"/>
  <c r="N1060" i="45"/>
  <c r="M758" i="45"/>
  <c r="M1284" i="45"/>
  <c r="N1044" i="45"/>
  <c r="K2148" i="45"/>
  <c r="M2184" i="45"/>
  <c r="M2212" i="45"/>
  <c r="M2236" i="45"/>
  <c r="M2260" i="45"/>
  <c r="M2176" i="45"/>
  <c r="M1265" i="45"/>
  <c r="M1281" i="45"/>
  <c r="M1297" i="45"/>
  <c r="M1313" i="45"/>
  <c r="M1329" i="45"/>
  <c r="M1345" i="45"/>
  <c r="M1361" i="45"/>
  <c r="M1377" i="45"/>
  <c r="M1393" i="45"/>
  <c r="M1409" i="45"/>
  <c r="K2162" i="45"/>
  <c r="K1812" i="45"/>
  <c r="K1828" i="45"/>
  <c r="K2404" i="45"/>
  <c r="K2420" i="45"/>
  <c r="K2291" i="45"/>
  <c r="K2307" i="45"/>
  <c r="K2323" i="45"/>
  <c r="K2339" i="45"/>
  <c r="K2355" i="45"/>
  <c r="K2371" i="45"/>
  <c r="K2387" i="45"/>
  <c r="K1689" i="45"/>
  <c r="K1705" i="45"/>
  <c r="K1721" i="45"/>
  <c r="K1737" i="45"/>
  <c r="K1753" i="45"/>
  <c r="K1769" i="45"/>
  <c r="K1785" i="45"/>
  <c r="K1556" i="45"/>
  <c r="K1572" i="45"/>
  <c r="K1496" i="45"/>
  <c r="M1477" i="45"/>
  <c r="K838" i="45"/>
  <c r="K602" i="45"/>
  <c r="K618" i="45"/>
  <c r="K634" i="45"/>
  <c r="K650" i="45"/>
  <c r="K2408" i="45"/>
  <c r="K1848" i="45"/>
  <c r="K1864" i="45"/>
  <c r="K1880" i="45"/>
  <c r="K1896" i="45"/>
  <c r="K1912" i="45"/>
  <c r="K1928" i="45"/>
  <c r="K1944" i="45"/>
  <c r="K1960" i="45"/>
  <c r="K1976" i="45"/>
  <c r="K1992" i="45"/>
  <c r="K2008" i="45"/>
  <c r="K2024" i="45"/>
  <c r="K2040" i="45"/>
  <c r="K2056" i="45"/>
  <c r="K2072" i="45"/>
  <c r="K2088" i="45"/>
  <c r="K2104" i="45"/>
  <c r="K2120" i="45"/>
  <c r="K2136" i="45"/>
  <c r="K590" i="45"/>
  <c r="O152" i="45"/>
  <c r="O168" i="45"/>
  <c r="K2476" i="45"/>
  <c r="K878" i="45"/>
  <c r="K2438" i="45"/>
  <c r="K958" i="45"/>
  <c r="K842" i="45"/>
  <c r="K854" i="45"/>
  <c r="K942" i="45"/>
  <c r="M2188" i="45"/>
  <c r="M2228" i="45"/>
  <c r="M2252" i="45"/>
  <c r="K1579" i="45"/>
  <c r="M1273" i="45"/>
  <c r="M1293" i="45"/>
  <c r="M1317" i="45"/>
  <c r="M1337" i="45"/>
  <c r="M1357" i="45"/>
  <c r="M1381" i="45"/>
  <c r="M1401" i="45"/>
  <c r="M1421" i="45"/>
  <c r="K1816" i="45"/>
  <c r="K1836" i="45"/>
  <c r="K2400" i="45"/>
  <c r="K2295" i="45"/>
  <c r="K2315" i="45"/>
  <c r="K2335" i="45"/>
  <c r="K2359" i="45"/>
  <c r="K2379" i="45"/>
  <c r="K2170" i="45"/>
  <c r="K1709" i="45"/>
  <c r="K1729" i="45"/>
  <c r="K1749" i="45"/>
  <c r="K1773" i="45"/>
  <c r="K1685" i="45"/>
  <c r="K1568" i="45"/>
  <c r="M1465" i="45"/>
  <c r="M1485" i="45"/>
  <c r="K598" i="45"/>
  <c r="K622" i="45"/>
  <c r="K642" i="45"/>
  <c r="O340" i="45"/>
  <c r="K1852" i="45"/>
  <c r="K1872" i="45"/>
  <c r="K1892" i="45"/>
  <c r="K1916" i="45"/>
  <c r="K1936" i="45"/>
  <c r="K1956" i="45"/>
  <c r="K1980" i="45"/>
  <c r="K2000" i="45"/>
  <c r="K2020" i="45"/>
  <c r="K2044" i="45"/>
  <c r="K2064" i="45"/>
  <c r="K2084" i="45"/>
  <c r="K2108" i="45"/>
  <c r="K2128" i="45"/>
  <c r="N1072" i="45"/>
  <c r="O156" i="45"/>
  <c r="K2512" i="45"/>
  <c r="M767" i="45"/>
  <c r="K2434" i="45"/>
  <c r="K966" i="45"/>
  <c r="K1010" i="45"/>
  <c r="N1065" i="45"/>
  <c r="N1057" i="45"/>
  <c r="K866" i="45"/>
  <c r="K1618" i="45"/>
  <c r="K1603" i="45"/>
  <c r="K1500" i="45"/>
  <c r="K1516" i="45"/>
  <c r="M1253" i="45"/>
  <c r="N1084" i="45"/>
  <c r="N1100" i="45"/>
  <c r="N1116" i="45"/>
  <c r="N1132" i="45"/>
  <c r="N1148" i="45"/>
  <c r="N1164" i="45"/>
  <c r="N1180" i="45"/>
  <c r="N1196" i="45"/>
  <c r="N1212" i="45"/>
  <c r="N1228" i="45"/>
  <c r="K2484" i="45"/>
  <c r="M807" i="45"/>
  <c r="M743" i="45"/>
  <c r="M795" i="45"/>
  <c r="K994" i="45"/>
  <c r="M771" i="45"/>
  <c r="K696" i="45"/>
  <c r="K712" i="45"/>
  <c r="K666" i="45"/>
  <c r="K444" i="45"/>
  <c r="K460" i="45"/>
  <c r="K476" i="45"/>
  <c r="K492" i="45"/>
  <c r="K508" i="45"/>
  <c r="M2196" i="45"/>
  <c r="M2232" i="45"/>
  <c r="M2264" i="45"/>
  <c r="M1257" i="45"/>
  <c r="M1277" i="45"/>
  <c r="M1301" i="45"/>
  <c r="M1321" i="45"/>
  <c r="M1341" i="45"/>
  <c r="M1365" i="45"/>
  <c r="M1385" i="45"/>
  <c r="M1405" i="45"/>
  <c r="K1800" i="45"/>
  <c r="K1820" i="45"/>
  <c r="K1840" i="45"/>
  <c r="K2424" i="45"/>
  <c r="K2299" i="45"/>
  <c r="K2319" i="45"/>
  <c r="K2343" i="45"/>
  <c r="K2363" i="45"/>
  <c r="K2383" i="45"/>
  <c r="K1693" i="45"/>
  <c r="K1713" i="45"/>
  <c r="K1733" i="45"/>
  <c r="K1757" i="45"/>
  <c r="K1777" i="45"/>
  <c r="K1552" i="45"/>
  <c r="K1536" i="45"/>
  <c r="M1469" i="45"/>
  <c r="M1489" i="45"/>
  <c r="K606" i="45"/>
  <c r="K626" i="45"/>
  <c r="K646" i="45"/>
  <c r="K2396" i="45"/>
  <c r="K1856" i="45"/>
  <c r="K1876" i="45"/>
  <c r="K1900" i="45"/>
  <c r="K1920" i="45"/>
  <c r="K1940" i="45"/>
  <c r="K1964" i="45"/>
  <c r="K1984" i="45"/>
  <c r="K2004" i="45"/>
  <c r="K2028" i="45"/>
  <c r="K2048" i="45"/>
  <c r="K2068" i="45"/>
  <c r="K2092" i="45"/>
  <c r="K2112" i="45"/>
  <c r="K2132" i="45"/>
  <c r="O140" i="45"/>
  <c r="O160" i="45"/>
  <c r="K2508" i="45"/>
  <c r="K882" i="45"/>
  <c r="M1445" i="45"/>
  <c r="K970" i="45"/>
  <c r="K862" i="45"/>
  <c r="N1029" i="45"/>
  <c r="M779" i="45"/>
  <c r="M819" i="45"/>
  <c r="K1591" i="45"/>
  <c r="K1607" i="45"/>
  <c r="K1504" i="45"/>
  <c r="K1520" i="45"/>
  <c r="N1240" i="45"/>
  <c r="N1088" i="45"/>
  <c r="N1104" i="45"/>
  <c r="N1120" i="45"/>
  <c r="N1136" i="45"/>
  <c r="N1152" i="45"/>
  <c r="N1168" i="45"/>
  <c r="N1184" i="45"/>
  <c r="N1200" i="45"/>
  <c r="N1216" i="45"/>
  <c r="N1232" i="45"/>
  <c r="K2496" i="45"/>
  <c r="M799" i="45"/>
  <c r="M831" i="45"/>
  <c r="K998" i="45"/>
  <c r="M734" i="45"/>
  <c r="N1024" i="45"/>
  <c r="M746" i="45"/>
  <c r="K575" i="45"/>
  <c r="O207" i="45"/>
  <c r="O425" i="45"/>
  <c r="K885" i="45"/>
  <c r="K527" i="45"/>
  <c r="K2303" i="45"/>
  <c r="K2412" i="45"/>
  <c r="K1804" i="45"/>
  <c r="M1389" i="45"/>
  <c r="M1349" i="45"/>
  <c r="M1305" i="45"/>
  <c r="M1261" i="45"/>
  <c r="M2244" i="45"/>
  <c r="M762" i="45"/>
  <c r="N1040" i="45"/>
  <c r="M810" i="45"/>
  <c r="M754" i="45"/>
  <c r="N1064" i="45"/>
  <c r="M2220" i="45"/>
  <c r="M2200" i="45"/>
  <c r="M2180" i="45"/>
  <c r="M830" i="45"/>
  <c r="N1187" i="45"/>
  <c r="M818" i="45"/>
  <c r="K2382" i="45"/>
  <c r="O319" i="45"/>
  <c r="N1020" i="45"/>
  <c r="K511" i="45"/>
  <c r="K1009" i="45"/>
  <c r="M802" i="45"/>
  <c r="O409" i="45"/>
  <c r="K1923" i="45"/>
  <c r="K849" i="45"/>
  <c r="M750" i="45"/>
  <c r="K957" i="45"/>
  <c r="K2479" i="45"/>
  <c r="O303" i="45"/>
  <c r="K559" i="45"/>
  <c r="K699" i="45"/>
  <c r="M1412" i="45"/>
  <c r="K2147" i="45"/>
  <c r="K2282" i="45"/>
  <c r="L2281" i="45" s="1"/>
  <c r="N2281" i="45" s="1"/>
  <c r="K2346" i="45"/>
  <c r="M2179" i="45"/>
  <c r="M2243" i="45"/>
  <c r="M1296" i="45"/>
  <c r="M1360" i="45"/>
  <c r="K2165" i="45"/>
  <c r="K1855" i="45"/>
  <c r="K1919" i="45"/>
  <c r="K1983" i="45"/>
  <c r="K2047" i="45"/>
  <c r="K2111" i="45"/>
  <c r="K1712" i="45"/>
  <c r="K1776" i="45"/>
  <c r="K1677" i="45"/>
  <c r="K1551" i="45"/>
  <c r="K1519" i="45"/>
  <c r="N1239" i="45"/>
  <c r="N1135" i="45"/>
  <c r="N1199" i="45"/>
  <c r="K2411" i="45"/>
  <c r="K2326" i="45"/>
  <c r="K2390" i="45"/>
  <c r="M2239" i="45"/>
  <c r="M1260" i="45"/>
  <c r="M1324" i="45"/>
  <c r="K877" i="45"/>
  <c r="K447" i="45"/>
  <c r="M2247" i="45"/>
  <c r="K981" i="45"/>
  <c r="M826" i="45"/>
  <c r="M1432" i="45"/>
  <c r="O105" i="45"/>
  <c r="O239" i="45"/>
  <c r="K495" i="45"/>
  <c r="N1123" i="45"/>
  <c r="M2183" i="45"/>
  <c r="O339" i="45"/>
  <c r="K2298" i="45"/>
  <c r="K2362" i="45"/>
  <c r="M2195" i="45"/>
  <c r="M2259" i="45"/>
  <c r="M1312" i="45"/>
  <c r="M1376" i="45"/>
  <c r="K1807" i="45"/>
  <c r="K1871" i="45"/>
  <c r="K1935" i="45"/>
  <c r="K1999" i="45"/>
  <c r="K2063" i="45"/>
  <c r="K2127" i="45"/>
  <c r="K1728" i="45"/>
  <c r="K1629" i="45"/>
  <c r="K1617" i="45"/>
  <c r="K1567" i="45"/>
  <c r="M1468" i="45"/>
  <c r="N1087" i="45"/>
  <c r="N1151" i="45"/>
  <c r="N1215" i="45"/>
  <c r="K2395" i="45"/>
  <c r="K2342" i="45"/>
  <c r="M2191" i="45"/>
  <c r="M2255" i="45"/>
  <c r="M1276" i="45"/>
  <c r="M1340" i="45"/>
  <c r="M1404" i="45"/>
  <c r="K1819" i="45"/>
  <c r="K1883" i="45"/>
  <c r="K1947" i="45"/>
  <c r="K2011" i="45"/>
  <c r="K2075" i="45"/>
  <c r="K2139" i="45"/>
  <c r="K1740" i="45"/>
  <c r="K1625" i="45"/>
  <c r="K1590" i="45"/>
  <c r="K1499" i="45"/>
  <c r="M1480" i="45"/>
  <c r="N1131" i="45"/>
  <c r="N1195" i="45"/>
  <c r="K2519" i="45"/>
  <c r="K2306" i="45"/>
  <c r="K2370" i="45"/>
  <c r="M2219" i="45"/>
  <c r="M1256" i="45"/>
  <c r="M1320" i="45"/>
  <c r="M1384" i="45"/>
  <c r="K1815" i="45"/>
  <c r="K1879" i="45"/>
  <c r="K1943" i="45"/>
  <c r="K2007" i="45"/>
  <c r="K2071" i="45"/>
  <c r="K2135" i="45"/>
  <c r="K1720" i="45"/>
  <c r="K1784" i="45"/>
  <c r="K1653" i="45"/>
  <c r="K1535" i="45"/>
  <c r="N1079" i="45"/>
  <c r="N1143" i="45"/>
  <c r="N1207" i="45"/>
  <c r="M2199" i="45"/>
  <c r="K2169" i="45"/>
  <c r="K2003" i="45"/>
  <c r="K1633" i="45"/>
  <c r="N1075" i="45"/>
  <c r="K695" i="45"/>
  <c r="K633" i="45"/>
  <c r="K459" i="45"/>
  <c r="K523" i="45"/>
  <c r="O373" i="45"/>
  <c r="O361" i="45"/>
  <c r="N1052" i="45"/>
  <c r="O13" i="45"/>
  <c r="K669" i="45"/>
  <c r="M726" i="45"/>
  <c r="N1048" i="45"/>
  <c r="M782" i="45"/>
  <c r="K2487" i="45"/>
  <c r="O41" i="45"/>
  <c r="O175" i="45"/>
  <c r="K653" i="45"/>
  <c r="K2115" i="45"/>
  <c r="K2155" i="45"/>
  <c r="L2154" i="45" s="1"/>
  <c r="N2154" i="45" s="1"/>
  <c r="O2154" i="45" s="1"/>
  <c r="Q2154" i="45" s="1"/>
  <c r="R2154" i="45" s="1"/>
  <c r="K2399" i="45"/>
  <c r="L2398" i="45"/>
  <c r="N2398" i="45" s="1"/>
  <c r="O2398" i="45" s="1"/>
  <c r="K2314" i="45"/>
  <c r="K2378" i="45"/>
  <c r="M2211" i="45"/>
  <c r="M1264" i="45"/>
  <c r="M1328" i="45"/>
  <c r="M1392" i="45"/>
  <c r="K1823" i="45"/>
  <c r="K1887" i="45"/>
  <c r="K1951" i="45"/>
  <c r="K2015" i="45"/>
  <c r="K2079" i="45"/>
  <c r="K2143" i="45"/>
  <c r="K1744" i="45"/>
  <c r="K1645" i="45"/>
  <c r="K1594" i="45"/>
  <c r="K1543" i="45"/>
  <c r="M1484" i="45"/>
  <c r="N1103" i="45"/>
  <c r="N1167" i="45"/>
  <c r="N1231" i="45"/>
  <c r="K2294" i="45"/>
  <c r="K2358" i="45"/>
  <c r="M2207" i="45"/>
  <c r="M2271" i="45"/>
  <c r="M1292" i="45"/>
  <c r="M1356" i="45"/>
  <c r="M1420" i="45"/>
  <c r="K1835" i="45"/>
  <c r="K1899" i="45"/>
  <c r="K1963" i="45"/>
  <c r="K2027" i="45"/>
  <c r="K2091" i="45"/>
  <c r="K1692" i="45"/>
  <c r="K1756" i="45"/>
  <c r="K1641" i="45"/>
  <c r="K1606" i="45"/>
  <c r="K1515" i="45"/>
  <c r="N1083" i="45"/>
  <c r="N1147" i="45"/>
  <c r="N1211" i="45"/>
  <c r="K2407" i="45"/>
  <c r="K2322" i="45"/>
  <c r="K2386" i="45"/>
  <c r="M2235" i="45"/>
  <c r="M1272" i="45"/>
  <c r="M1336" i="45"/>
  <c r="M1400" i="45"/>
  <c r="K1831" i="45"/>
  <c r="K1895" i="45"/>
  <c r="K1959" i="45"/>
  <c r="K2023" i="45"/>
  <c r="K2087" i="45"/>
  <c r="K1795" i="45"/>
  <c r="K1736" i="45"/>
  <c r="K1684" i="45"/>
  <c r="K1669" i="45"/>
  <c r="K1511" i="45"/>
  <c r="N1095" i="45"/>
  <c r="N1159" i="45"/>
  <c r="N1223" i="45"/>
  <c r="M2263" i="45"/>
  <c r="K1811" i="45"/>
  <c r="K2067" i="45"/>
  <c r="K1598" i="45"/>
  <c r="N1139" i="45"/>
  <c r="K711" i="45"/>
  <c r="K649" i="45"/>
  <c r="K475" i="45"/>
  <c r="K539" i="45"/>
  <c r="O389" i="45"/>
  <c r="O347" i="45"/>
  <c r="O219" i="45"/>
  <c r="M770" i="45"/>
  <c r="O159" i="45"/>
  <c r="K2151" i="45"/>
  <c r="M2227" i="45"/>
  <c r="K1839" i="45"/>
  <c r="K2095" i="45"/>
  <c r="K1610" i="45"/>
  <c r="N1183" i="45"/>
  <c r="M2223" i="45"/>
  <c r="M1388" i="45"/>
  <c r="K1867" i="45"/>
  <c r="K1995" i="45"/>
  <c r="K2123" i="45"/>
  <c r="K1788" i="45"/>
  <c r="K1539" i="45"/>
  <c r="N1115" i="45"/>
  <c r="K2515" i="45"/>
  <c r="K2354" i="45"/>
  <c r="M2267" i="45"/>
  <c r="M1368" i="45"/>
  <c r="K1863" i="45"/>
  <c r="K1991" i="45"/>
  <c r="K2119" i="45"/>
  <c r="K1768" i="45"/>
  <c r="K1559" i="45"/>
  <c r="N1127" i="45"/>
  <c r="K2334" i="45"/>
  <c r="K1939" i="45"/>
  <c r="K1507" i="45"/>
  <c r="K617" i="45"/>
  <c r="K507" i="45"/>
  <c r="O421" i="45"/>
  <c r="O235" i="45"/>
  <c r="O299" i="45"/>
  <c r="O155" i="45"/>
  <c r="O69" i="45"/>
  <c r="O9" i="45"/>
  <c r="K2491" i="45"/>
  <c r="K873" i="45"/>
  <c r="M1452" i="45"/>
  <c r="K865" i="45"/>
  <c r="K893" i="45"/>
  <c r="K953" i="45"/>
  <c r="M1316" i="45"/>
  <c r="K1955" i="45"/>
  <c r="K1764" i="45"/>
  <c r="K1523" i="45"/>
  <c r="N1219" i="45"/>
  <c r="K597" i="45"/>
  <c r="K661" i="45"/>
  <c r="K471" i="45"/>
  <c r="K535" i="45"/>
  <c r="O369" i="45"/>
  <c r="O343" i="45"/>
  <c r="O231" i="45"/>
  <c r="O295" i="45"/>
  <c r="O151" i="45"/>
  <c r="O33" i="45"/>
  <c r="O97" i="45"/>
  <c r="K901" i="45"/>
  <c r="M1428" i="45"/>
  <c r="K977" i="45"/>
  <c r="K937" i="45"/>
  <c r="K2302" i="45"/>
  <c r="M1268" i="45"/>
  <c r="K1907" i="45"/>
  <c r="K1716" i="45"/>
  <c r="N1107" i="45"/>
  <c r="K687" i="45"/>
  <c r="K609" i="45"/>
  <c r="K673" i="45"/>
  <c r="K499" i="45"/>
  <c r="K563" i="45"/>
  <c r="O381" i="45"/>
  <c r="O355" i="45"/>
  <c r="O227" i="45"/>
  <c r="O291" i="45"/>
  <c r="O147" i="45"/>
  <c r="O61" i="45"/>
  <c r="K2499" i="45"/>
  <c r="K2441" i="45"/>
  <c r="M1440" i="45"/>
  <c r="N1028" i="45"/>
  <c r="K861" i="45"/>
  <c r="K897" i="45"/>
  <c r="N1056" i="45"/>
  <c r="M798" i="45"/>
  <c r="O393" i="45"/>
  <c r="K2415" i="45"/>
  <c r="M1280" i="45"/>
  <c r="K1903" i="45"/>
  <c r="K1696" i="45"/>
  <c r="K1503" i="45"/>
  <c r="M1448" i="45"/>
  <c r="K1578" i="45"/>
  <c r="K2161" i="45"/>
  <c r="K1915" i="45"/>
  <c r="K2043" i="45"/>
  <c r="K1708" i="45"/>
  <c r="K1657" i="45"/>
  <c r="K1495" i="45"/>
  <c r="N1163" i="45"/>
  <c r="K2423" i="45"/>
  <c r="M2187" i="45"/>
  <c r="M1288" i="45"/>
  <c r="M1416" i="45"/>
  <c r="N1415" i="45" s="1"/>
  <c r="P1415" i="45" s="1"/>
  <c r="K1911" i="45"/>
  <c r="K2039" i="45"/>
  <c r="K1688" i="45"/>
  <c r="K1621" i="45"/>
  <c r="K1527" i="45"/>
  <c r="N1175" i="45"/>
  <c r="M1300" i="45"/>
  <c r="K2131" i="45"/>
  <c r="N1203" i="45"/>
  <c r="K665" i="45"/>
  <c r="K555" i="45"/>
  <c r="O171" i="45"/>
  <c r="O251" i="45"/>
  <c r="O315" i="45"/>
  <c r="O21" i="45"/>
  <c r="O85" i="45"/>
  <c r="O335" i="45"/>
  <c r="K2495" i="45"/>
  <c r="K1547" i="45"/>
  <c r="M1436" i="45"/>
  <c r="K917" i="45"/>
  <c r="K857" i="45"/>
  <c r="K2286" i="45"/>
  <c r="M1380" i="45"/>
  <c r="K2019" i="45"/>
  <c r="K1649" i="45"/>
  <c r="M1472" i="45"/>
  <c r="M718" i="45"/>
  <c r="K613" i="45"/>
  <c r="K589" i="45"/>
  <c r="K487" i="45"/>
  <c r="K551" i="45"/>
  <c r="O385" i="45"/>
  <c r="O183" i="45"/>
  <c r="O247" i="45"/>
  <c r="O311" i="45"/>
  <c r="O167" i="45"/>
  <c r="O49" i="45"/>
  <c r="O113" i="45"/>
  <c r="K889" i="45"/>
  <c r="M1424" i="45"/>
  <c r="K993" i="45"/>
  <c r="M806" i="45"/>
  <c r="K2366" i="45"/>
  <c r="M1332" i="45"/>
  <c r="K1971" i="45"/>
  <c r="K1780" i="45"/>
  <c r="O57" i="45"/>
  <c r="K997" i="45"/>
  <c r="K677" i="45"/>
  <c r="K2330" i="45"/>
  <c r="M1344" i="45"/>
  <c r="K1967" i="45"/>
  <c r="K1760" i="45"/>
  <c r="M1252" i="45"/>
  <c r="K2310" i="45"/>
  <c r="M1308" i="45"/>
  <c r="K1803" i="45"/>
  <c r="K1931" i="45"/>
  <c r="K2059" i="45"/>
  <c r="K1724" i="45"/>
  <c r="K1673" i="45"/>
  <c r="L1672" i="45" s="1"/>
  <c r="N1672" i="45" s="1"/>
  <c r="M1464" i="45"/>
  <c r="N1179" i="45"/>
  <c r="K2290" i="45"/>
  <c r="M2203" i="45"/>
  <c r="M1304" i="45"/>
  <c r="K1799" i="45"/>
  <c r="L1798" i="45" s="1"/>
  <c r="N1798" i="45" s="1"/>
  <c r="K1927" i="45"/>
  <c r="K2055" i="45"/>
  <c r="K1704" i="45"/>
  <c r="K1637" i="45"/>
  <c r="M1476" i="45"/>
  <c r="N1191" i="45"/>
  <c r="M1364" i="45"/>
  <c r="K1748" i="45"/>
  <c r="K837" i="45"/>
  <c r="K443" i="45"/>
  <c r="K571" i="45"/>
  <c r="O187" i="45"/>
  <c r="O267" i="45"/>
  <c r="O331" i="45"/>
  <c r="O37" i="45"/>
  <c r="O101" i="45"/>
  <c r="K2471" i="45"/>
  <c r="K2459" i="45"/>
  <c r="K2445" i="45"/>
  <c r="K969" i="45"/>
  <c r="K973" i="45"/>
  <c r="M822" i="45"/>
  <c r="K2350" i="45"/>
  <c r="K1827" i="45"/>
  <c r="K2083" i="45"/>
  <c r="K1582" i="45"/>
  <c r="N1091" i="45"/>
  <c r="K691" i="45"/>
  <c r="K629" i="45"/>
  <c r="K439" i="45"/>
  <c r="K503" i="45"/>
  <c r="K567" i="45"/>
  <c r="O401" i="45"/>
  <c r="O199" i="45"/>
  <c r="O263" i="45"/>
  <c r="O327" i="45"/>
  <c r="O123" i="45"/>
  <c r="O65" i="45"/>
  <c r="K1586" i="45"/>
  <c r="K2437" i="45"/>
  <c r="K965" i="45"/>
  <c r="K985" i="45"/>
  <c r="K845" i="45"/>
  <c r="M2231" i="45"/>
  <c r="M1396" i="45"/>
  <c r="K2035" i="45"/>
  <c r="K1665" i="45"/>
  <c r="N1235" i="45"/>
  <c r="K683" i="45"/>
  <c r="K641" i="45"/>
  <c r="K467" i="45"/>
  <c r="K531" i="45"/>
  <c r="K435" i="45"/>
  <c r="O413" i="45"/>
  <c r="K2278" i="45"/>
  <c r="N1119" i="45"/>
  <c r="K1979" i="45"/>
  <c r="N1099" i="45"/>
  <c r="M1352" i="45"/>
  <c r="K1752" i="45"/>
  <c r="K1875" i="45"/>
  <c r="O405" i="45"/>
  <c r="O53" i="45"/>
  <c r="K2433" i="45"/>
  <c r="M2215" i="45"/>
  <c r="N1155" i="45"/>
  <c r="K519" i="45"/>
  <c r="O279" i="45"/>
  <c r="K2511" i="45"/>
  <c r="M786" i="45"/>
  <c r="M1488" i="45"/>
  <c r="K593" i="45"/>
  <c r="K483" i="45"/>
  <c r="O365" i="45"/>
  <c r="O195" i="45"/>
  <c r="O275" i="45"/>
  <c r="O163" i="45"/>
  <c r="O93" i="45"/>
  <c r="K2467" i="45"/>
  <c r="K1245" i="45"/>
  <c r="K1001" i="45"/>
  <c r="O143" i="45"/>
  <c r="O377" i="45"/>
  <c r="K2051" i="45"/>
  <c r="K1661" i="45"/>
  <c r="M2251" i="45"/>
  <c r="K2419" i="45"/>
  <c r="K491" i="45"/>
  <c r="K853" i="45"/>
  <c r="O215" i="45"/>
  <c r="K2099" i="45"/>
  <c r="O179" i="45"/>
  <c r="O77" i="45"/>
  <c r="K921" i="45"/>
  <c r="O25" i="45"/>
  <c r="K1732" i="45"/>
  <c r="M1408" i="45"/>
  <c r="K2374" i="45"/>
  <c r="K2107" i="45"/>
  <c r="N1227" i="45"/>
  <c r="K1847" i="45"/>
  <c r="K1602" i="45"/>
  <c r="K1555" i="45"/>
  <c r="O203" i="45"/>
  <c r="O117" i="45"/>
  <c r="M814" i="45"/>
  <c r="K1891" i="45"/>
  <c r="K707" i="45"/>
  <c r="K583" i="45"/>
  <c r="O135" i="45"/>
  <c r="K2429" i="45"/>
  <c r="M2175" i="45"/>
  <c r="N1171" i="45"/>
  <c r="K625" i="45"/>
  <c r="K515" i="45"/>
  <c r="O397" i="45"/>
  <c r="O211" i="45"/>
  <c r="O307" i="45"/>
  <c r="O29" i="45"/>
  <c r="O109" i="45"/>
  <c r="K881" i="45"/>
  <c r="K1531" i="45"/>
  <c r="M730" i="45"/>
  <c r="M1456" i="45"/>
  <c r="O287" i="45"/>
  <c r="K543" i="45"/>
  <c r="M1348" i="45"/>
  <c r="K1851" i="45"/>
  <c r="K905" i="45"/>
  <c r="K455" i="45"/>
  <c r="K933" i="45"/>
  <c r="K579" i="45"/>
  <c r="O131" i="45"/>
  <c r="M1460" i="45"/>
  <c r="O351" i="45"/>
  <c r="K2483" i="45"/>
  <c r="K2031" i="45"/>
  <c r="M1372" i="45"/>
  <c r="K1772" i="45"/>
  <c r="K2338" i="45"/>
  <c r="K1975" i="45"/>
  <c r="N1111" i="45"/>
  <c r="K601" i="45"/>
  <c r="O283" i="45"/>
  <c r="K2475" i="45"/>
  <c r="K929" i="45"/>
  <c r="K1700" i="45"/>
  <c r="K645" i="45"/>
  <c r="O417" i="45"/>
  <c r="O17" i="45"/>
  <c r="K869" i="45"/>
  <c r="K1843" i="45"/>
  <c r="N1071" i="45"/>
  <c r="K657" i="45"/>
  <c r="K547" i="45"/>
  <c r="O429" i="45"/>
  <c r="O243" i="45"/>
  <c r="O323" i="45"/>
  <c r="O45" i="45"/>
  <c r="K2503" i="45"/>
  <c r="K2451" i="45"/>
  <c r="K961" i="45"/>
  <c r="K913" i="45"/>
  <c r="O89" i="45"/>
  <c r="O223" i="45"/>
  <c r="K479" i="45"/>
  <c r="K2318" i="45"/>
  <c r="K1859" i="45"/>
  <c r="K1563" i="45"/>
  <c r="K2103" i="45"/>
  <c r="O139" i="45"/>
  <c r="K1571" i="45"/>
  <c r="O81" i="45"/>
  <c r="K703" i="45"/>
  <c r="K451" i="45"/>
  <c r="O259" i="45"/>
  <c r="K2507" i="45"/>
  <c r="K909" i="45"/>
  <c r="K637" i="45"/>
  <c r="M2256" i="45"/>
  <c r="M2240" i="45"/>
  <c r="M2224" i="45"/>
  <c r="M2208" i="45"/>
  <c r="M2192" i="45"/>
  <c r="N2190" i="45" s="1"/>
  <c r="P2190" i="45" s="1"/>
  <c r="R2190" i="45" s="1"/>
  <c r="O2394" i="45"/>
  <c r="L2410" i="45"/>
  <c r="N2410" i="45" s="1"/>
  <c r="D31" i="1"/>
  <c r="C29" i="6"/>
  <c r="B67" i="2"/>
  <c r="D37" i="8"/>
  <c r="B24" i="1"/>
  <c r="C24" i="1"/>
  <c r="D24" i="1" s="1"/>
  <c r="D29" i="1"/>
  <c r="D36" i="1"/>
  <c r="D30" i="1"/>
  <c r="P2414" i="45"/>
  <c r="O2414" i="45"/>
  <c r="L2002" i="45"/>
  <c r="N2002" i="45" s="1"/>
  <c r="O2002" i="45" s="1"/>
  <c r="I2218" i="45"/>
  <c r="I2202" i="45"/>
  <c r="G2502" i="45"/>
  <c r="K178" i="45"/>
  <c r="I1431" i="45"/>
  <c r="L1751" i="45"/>
  <c r="N1751" i="45" s="1"/>
  <c r="O1751" i="45" s="1"/>
  <c r="L1898" i="45"/>
  <c r="N1898" i="45" s="1"/>
  <c r="P1898" i="45" s="1"/>
  <c r="G888" i="45"/>
  <c r="I2214" i="45"/>
  <c r="G2281" i="45"/>
  <c r="G1494" i="45"/>
  <c r="G1597" i="45"/>
  <c r="L2285" i="45"/>
  <c r="N2285" i="45" s="1"/>
  <c r="O2285" i="45" s="1"/>
  <c r="K122" i="45"/>
  <c r="K226" i="45"/>
  <c r="I2234" i="45"/>
  <c r="O1118" i="45"/>
  <c r="Q1118" i="45" s="1"/>
  <c r="R1118" i="45" s="1"/>
  <c r="N2226" i="45"/>
  <c r="P2226" i="45" s="1"/>
  <c r="R2226" i="45" s="1"/>
  <c r="I1435" i="45"/>
  <c r="I1479" i="45"/>
  <c r="G522" i="45"/>
  <c r="K250" i="45"/>
  <c r="G1502" i="45"/>
  <c r="G2422" i="45"/>
  <c r="I1339" i="45"/>
  <c r="G434" i="45"/>
  <c r="J1218" i="45"/>
  <c r="G1787" i="45"/>
  <c r="I2250" i="45"/>
  <c r="G1914" i="45"/>
  <c r="K92" i="45"/>
  <c r="K350" i="45"/>
  <c r="J1090" i="45"/>
  <c r="G1616" i="45"/>
  <c r="G676" i="45"/>
  <c r="K52" i="45"/>
  <c r="G1000" i="45"/>
  <c r="I2210" i="45"/>
  <c r="G2014" i="45"/>
  <c r="I2242" i="45"/>
  <c r="G2402" i="45"/>
  <c r="I793" i="45"/>
  <c r="K388" i="45"/>
  <c r="G1652" i="45"/>
  <c r="K126" i="45"/>
  <c r="G1004" i="45"/>
  <c r="G2122" i="45"/>
  <c r="G2333" i="45"/>
  <c r="I1455" i="45"/>
  <c r="J1194" i="45"/>
  <c r="I2254" i="45"/>
  <c r="G2365" i="45"/>
  <c r="I1255" i="45"/>
  <c r="G896" i="45"/>
  <c r="G2030" i="45"/>
  <c r="I2194" i="45"/>
  <c r="I2186" i="45"/>
  <c r="G2026" i="45"/>
  <c r="G1850" i="45"/>
  <c r="G1727" i="45"/>
  <c r="G1683" i="45"/>
  <c r="G1982" i="45"/>
  <c r="G2090" i="45"/>
  <c r="K404" i="45"/>
  <c r="G1755" i="45"/>
  <c r="G702" i="45"/>
  <c r="G656" i="45"/>
  <c r="G2277" i="45"/>
  <c r="G442" i="45"/>
  <c r="J1070" i="45"/>
  <c r="G1605" i="45"/>
  <c r="G1990" i="45"/>
  <c r="G2146" i="45"/>
  <c r="G1854" i="45"/>
  <c r="G1802" i="45"/>
  <c r="J1234" i="45"/>
  <c r="J1238" i="45"/>
  <c r="G1534" i="45"/>
  <c r="J1063" i="45"/>
  <c r="G928" i="45"/>
  <c r="G1958" i="45"/>
  <c r="G2164" i="45"/>
  <c r="J1106" i="45"/>
  <c r="K8" i="45"/>
  <c r="J1098" i="45"/>
  <c r="G976" i="45"/>
  <c r="I769" i="45"/>
  <c r="I2270" i="45"/>
  <c r="G864" i="45"/>
  <c r="K372" i="45"/>
  <c r="G2317" i="45"/>
  <c r="G2054" i="45"/>
  <c r="I2222" i="45"/>
  <c r="G1695" i="45"/>
  <c r="I757" i="45"/>
  <c r="G1950" i="45"/>
  <c r="G592" i="45"/>
  <c r="I2174" i="45"/>
  <c r="G1566" i="45"/>
  <c r="J1015" i="45"/>
  <c r="K298" i="45"/>
  <c r="K258" i="45"/>
  <c r="I721" i="45"/>
  <c r="G940" i="45"/>
  <c r="J1055" i="45"/>
  <c r="I1335" i="45"/>
  <c r="G706" i="45"/>
  <c r="K112" i="45"/>
  <c r="J1154" i="45"/>
  <c r="G608" i="45"/>
  <c r="G1660" i="45"/>
  <c r="I2238" i="45"/>
  <c r="G2118" i="45"/>
  <c r="G2285" i="45"/>
  <c r="I1395" i="45"/>
  <c r="G1822" i="45"/>
  <c r="G2110" i="45"/>
  <c r="I2206" i="45"/>
  <c r="J1162" i="45"/>
  <c r="I745" i="45"/>
  <c r="G624" i="45"/>
  <c r="I2178" i="45"/>
  <c r="G2377" i="45"/>
  <c r="G2022" i="45"/>
  <c r="K274" i="45"/>
  <c r="K234" i="45"/>
  <c r="K190" i="45"/>
  <c r="I753" i="45"/>
  <c r="J1023" i="45"/>
  <c r="I1323" i="45"/>
  <c r="G1546" i="45"/>
  <c r="G1668" i="45"/>
  <c r="G1707" i="45"/>
  <c r="G1866" i="45"/>
  <c r="G2038" i="45"/>
  <c r="I2198" i="45"/>
  <c r="G2134" i="45"/>
  <c r="I1295" i="45"/>
  <c r="G502" i="45"/>
  <c r="J1226" i="45"/>
  <c r="G2436" i="45"/>
  <c r="G478" i="45"/>
  <c r="J1130" i="45"/>
  <c r="G1910" i="45"/>
  <c r="G1882" i="45"/>
  <c r="G960" i="45"/>
  <c r="I1343" i="45"/>
  <c r="J1174" i="45"/>
  <c r="K16" i="45"/>
  <c r="G570" i="45"/>
  <c r="G660" i="45"/>
  <c r="J1186" i="45"/>
  <c r="J1170" i="45"/>
  <c r="J1110" i="45"/>
  <c r="I1403" i="45"/>
  <c r="G1794" i="45"/>
  <c r="K36" i="45"/>
  <c r="K282" i="45"/>
  <c r="G612" i="45"/>
  <c r="G596" i="45"/>
  <c r="I817" i="45"/>
  <c r="G856" i="45"/>
  <c r="I1367" i="45"/>
  <c r="I1483" i="45"/>
  <c r="G1676" i="45"/>
  <c r="G1723" i="45"/>
  <c r="G1994" i="45"/>
  <c r="G2381" i="45"/>
  <c r="K96" i="45"/>
  <c r="G574" i="45"/>
  <c r="G690" i="45"/>
  <c r="I773" i="45"/>
  <c r="G1008" i="45"/>
  <c r="I1303" i="45"/>
  <c r="G1946" i="45"/>
  <c r="G2126" i="45"/>
  <c r="I2190" i="45"/>
  <c r="M7" i="98"/>
  <c r="S104" i="45"/>
  <c r="O1672" i="45"/>
  <c r="P2394" i="45" l="1"/>
  <c r="G2394" i="45"/>
  <c r="Q2394" i="45" s="1"/>
  <c r="R2394" i="45" s="1"/>
  <c r="P2281" i="45"/>
  <c r="O2281" i="45"/>
  <c r="G2034" i="45"/>
  <c r="R1122" i="45"/>
  <c r="S1122" i="45"/>
  <c r="S1074" i="45"/>
  <c r="R1074" i="45"/>
  <c r="T1074" i="45" s="1"/>
  <c r="U1074" i="45" s="1"/>
  <c r="P2046" i="45"/>
  <c r="O2046" i="45"/>
  <c r="O944" i="45"/>
  <c r="Q801" i="45"/>
  <c r="Q1751" i="45"/>
  <c r="R1751" i="45" s="1"/>
  <c r="Q2226" i="45"/>
  <c r="P1771" i="45"/>
  <c r="L608" i="45"/>
  <c r="N608" i="45" s="1"/>
  <c r="L2086" i="45"/>
  <c r="N2086" i="45" s="1"/>
  <c r="O1110" i="45"/>
  <c r="Q1110" i="45" s="1"/>
  <c r="L2034" i="45"/>
  <c r="N2034" i="45" s="1"/>
  <c r="O2034" i="45" s="1"/>
  <c r="O1174" i="45"/>
  <c r="Q1174" i="45" s="1"/>
  <c r="O1106" i="45"/>
  <c r="Q1106" i="45" s="1"/>
  <c r="N1367" i="45"/>
  <c r="P1367" i="45" s="1"/>
  <c r="O1114" i="45"/>
  <c r="Q1114" i="45" s="1"/>
  <c r="O1210" i="45"/>
  <c r="Q1210" i="45" s="1"/>
  <c r="L1605" i="45"/>
  <c r="N1605" i="45" s="1"/>
  <c r="O1230" i="45"/>
  <c r="Q1230" i="45" s="1"/>
  <c r="N1263" i="45"/>
  <c r="P1263" i="45" s="1"/>
  <c r="N1411" i="45"/>
  <c r="P1411" i="45" s="1"/>
  <c r="L848" i="45"/>
  <c r="N848" i="45" s="1"/>
  <c r="P20" i="45"/>
  <c r="R20" i="45" s="1"/>
  <c r="S20" i="45" s="1"/>
  <c r="L1554" i="45"/>
  <c r="N1554" i="45" s="1"/>
  <c r="O1554" i="45" s="1"/>
  <c r="L2014" i="45"/>
  <c r="N2014" i="45" s="1"/>
  <c r="O2014" i="45" s="1"/>
  <c r="Q2014" i="45" s="1"/>
  <c r="R2014" i="45" s="1"/>
  <c r="L2514" i="45"/>
  <c r="N2514" i="45" s="1"/>
  <c r="O2514" i="45" s="1"/>
  <c r="N1387" i="45"/>
  <c r="P1387" i="45" s="1"/>
  <c r="N1291" i="45"/>
  <c r="P1291" i="45" s="1"/>
  <c r="P290" i="45"/>
  <c r="R290" i="45" s="1"/>
  <c r="L1668" i="45"/>
  <c r="N1668" i="45" s="1"/>
  <c r="L2106" i="45"/>
  <c r="N2106" i="45" s="1"/>
  <c r="L2349" i="45"/>
  <c r="N2349" i="45" s="1"/>
  <c r="P2398" i="45"/>
  <c r="G2398" i="45"/>
  <c r="Q2398" i="45" s="1"/>
  <c r="R2398" i="45" s="1"/>
  <c r="L1699" i="45"/>
  <c r="N1699" i="45" s="1"/>
  <c r="O1699" i="45" s="1"/>
  <c r="Q2402" i="45"/>
  <c r="R2402" i="45" s="1"/>
  <c r="L1846" i="45"/>
  <c r="N1846" i="45" s="1"/>
  <c r="P1846" i="45" s="1"/>
  <c r="L852" i="45"/>
  <c r="N852" i="45" s="1"/>
  <c r="O852" i="45" s="1"/>
  <c r="P162" i="45"/>
  <c r="R162" i="45" s="1"/>
  <c r="L1966" i="45"/>
  <c r="N1966" i="45" s="1"/>
  <c r="O1966" i="45" s="1"/>
  <c r="P250" i="45"/>
  <c r="R250" i="45" s="1"/>
  <c r="S250" i="45" s="1"/>
  <c r="U250" i="45" s="1"/>
  <c r="V250" i="45" s="1"/>
  <c r="O1202" i="45"/>
  <c r="Q1202" i="45" s="1"/>
  <c r="L952" i="45"/>
  <c r="N952" i="45" s="1"/>
  <c r="O952" i="45" s="1"/>
  <c r="L1683" i="45"/>
  <c r="N1683" i="45" s="1"/>
  <c r="O1683" i="45" s="1"/>
  <c r="Q1683" i="45" s="1"/>
  <c r="R1683" i="45" s="1"/>
  <c r="O1146" i="45"/>
  <c r="Q1146" i="45" s="1"/>
  <c r="S1146" i="45" s="1"/>
  <c r="O1051" i="45"/>
  <c r="Q1051" i="45" s="1"/>
  <c r="S1051" i="45" s="1"/>
  <c r="L1652" i="45"/>
  <c r="N1652" i="45" s="1"/>
  <c r="N2218" i="45"/>
  <c r="P2218" i="45" s="1"/>
  <c r="O1194" i="45"/>
  <c r="Q1194" i="45" s="1"/>
  <c r="S1194" i="45" s="1"/>
  <c r="L1818" i="45"/>
  <c r="N1818" i="45" s="1"/>
  <c r="L1870" i="45"/>
  <c r="N1870" i="45" s="1"/>
  <c r="L980" i="45"/>
  <c r="N980" i="45" s="1"/>
  <c r="O980" i="45" s="1"/>
  <c r="O1238" i="45"/>
  <c r="Q1238" i="45" s="1"/>
  <c r="S1238" i="45" s="1"/>
  <c r="L1775" i="45"/>
  <c r="N1775" i="45" s="1"/>
  <c r="L956" i="45"/>
  <c r="N956" i="45" s="1"/>
  <c r="O1019" i="45"/>
  <c r="Q1019" i="45" s="1"/>
  <c r="O1198" i="45"/>
  <c r="Q1198" i="45" s="1"/>
  <c r="R1198" i="45" s="1"/>
  <c r="T1198" i="45" s="1"/>
  <c r="U1198" i="45" s="1"/>
  <c r="L1838" i="45"/>
  <c r="N1838" i="45" s="1"/>
  <c r="P1838" i="45" s="1"/>
  <c r="L2062" i="45"/>
  <c r="N2062" i="45" s="1"/>
  <c r="O2062" i="45" s="1"/>
  <c r="L2353" i="45"/>
  <c r="N2353" i="45" s="1"/>
  <c r="O2353" i="45" s="1"/>
  <c r="N2174" i="45"/>
  <c r="P2174" i="45" s="1"/>
  <c r="R2174" i="45" s="1"/>
  <c r="N721" i="45"/>
  <c r="P721" i="45" s="1"/>
  <c r="L1986" i="45"/>
  <c r="N1986" i="45" s="1"/>
  <c r="O1986" i="45" s="1"/>
  <c r="O1031" i="45"/>
  <c r="Q1031" i="45" s="1"/>
  <c r="R1031" i="45" s="1"/>
  <c r="P190" i="45"/>
  <c r="R190" i="45" s="1"/>
  <c r="T190" i="45" s="1"/>
  <c r="N733" i="45"/>
  <c r="P733" i="45" s="1"/>
  <c r="N1447" i="45"/>
  <c r="P1447" i="45" s="1"/>
  <c r="L1882" i="45"/>
  <c r="N1882" i="45" s="1"/>
  <c r="L1739" i="45"/>
  <c r="N1739" i="45" s="1"/>
  <c r="P1739" i="45" s="1"/>
  <c r="N805" i="45"/>
  <c r="P805" i="45" s="1"/>
  <c r="Q805" i="45" s="1"/>
  <c r="L916" i="45"/>
  <c r="N916" i="45" s="1"/>
  <c r="O916" i="45" s="1"/>
  <c r="N777" i="45"/>
  <c r="P777" i="45" s="1"/>
  <c r="O1015" i="45"/>
  <c r="Q1015" i="45" s="1"/>
  <c r="L1546" i="45"/>
  <c r="N1546" i="45" s="1"/>
  <c r="O1546" i="45" s="1"/>
  <c r="Q1546" i="45" s="1"/>
  <c r="R1546" i="45" s="1"/>
  <c r="L596" i="45"/>
  <c r="N596" i="45" s="1"/>
  <c r="L1640" i="45"/>
  <c r="N1640" i="45" s="1"/>
  <c r="L558" i="45"/>
  <c r="N558" i="45" s="1"/>
  <c r="P558" i="45" s="1"/>
  <c r="O1218" i="45"/>
  <c r="Q1218" i="45" s="1"/>
  <c r="R1218" i="45" s="1"/>
  <c r="T1218" i="45" s="1"/>
  <c r="U1218" i="45" s="1"/>
  <c r="O1186" i="45"/>
  <c r="Q1186" i="45" s="1"/>
  <c r="O1154" i="45"/>
  <c r="Q1154" i="45" s="1"/>
  <c r="S1154" i="45" s="1"/>
  <c r="O1090" i="45"/>
  <c r="Q1090" i="45" s="1"/>
  <c r="P56" i="45"/>
  <c r="R56" i="45" s="1"/>
  <c r="S56" i="45" s="1"/>
  <c r="N1479" i="45"/>
  <c r="P1479" i="45" s="1"/>
  <c r="Q1479" i="45" s="1"/>
  <c r="S1479" i="45" s="1"/>
  <c r="T1479" i="45" s="1"/>
  <c r="N2234" i="45"/>
  <c r="P2234" i="45" s="1"/>
  <c r="L1691" i="45"/>
  <c r="N1691" i="45" s="1"/>
  <c r="L1628" i="45"/>
  <c r="N1628" i="45" s="1"/>
  <c r="I1439" i="45"/>
  <c r="G2462" i="45"/>
  <c r="G2474" i="45"/>
  <c r="M8" i="98"/>
  <c r="M6" i="98"/>
  <c r="R1194" i="45"/>
  <c r="T1194" i="45" s="1"/>
  <c r="U1194" i="45" s="1"/>
  <c r="O1838" i="45"/>
  <c r="Q1838" i="45" s="1"/>
  <c r="R1838" i="45" s="1"/>
  <c r="Q729" i="45"/>
  <c r="S729" i="45" s="1"/>
  <c r="T729" i="45" s="1"/>
  <c r="R729" i="45"/>
  <c r="P976" i="45"/>
  <c r="O976" i="45"/>
  <c r="Q976" i="45" s="1"/>
  <c r="R976" i="45" s="1"/>
  <c r="O896" i="45"/>
  <c r="Q896" i="45" s="1"/>
  <c r="R896" i="45" s="1"/>
  <c r="P896" i="45"/>
  <c r="O892" i="45"/>
  <c r="Q892" i="45" s="1"/>
  <c r="R892" i="45" s="1"/>
  <c r="P892" i="45"/>
  <c r="R1202" i="45"/>
  <c r="T1202" i="45" s="1"/>
  <c r="U1202" i="45" s="1"/>
  <c r="S1202" i="45"/>
  <c r="R2218" i="45"/>
  <c r="Q2218" i="45"/>
  <c r="S2218" i="45" s="1"/>
  <c r="T2218" i="45" s="1"/>
  <c r="O956" i="45"/>
  <c r="P956" i="45"/>
  <c r="Q2174" i="45"/>
  <c r="S2174" i="45" s="1"/>
  <c r="T2174" i="45" s="1"/>
  <c r="O1882" i="45"/>
  <c r="Q1882" i="45" s="1"/>
  <c r="R1882" i="45" s="1"/>
  <c r="P1882" i="45"/>
  <c r="T250" i="45"/>
  <c r="P1818" i="45"/>
  <c r="O1818" i="45"/>
  <c r="Q1818" i="45" s="1"/>
  <c r="R1818" i="45" s="1"/>
  <c r="R1019" i="45"/>
  <c r="T1019" i="45" s="1"/>
  <c r="U1019" i="45" s="1"/>
  <c r="S1019" i="45"/>
  <c r="S162" i="45"/>
  <c r="U162" i="45" s="1"/>
  <c r="V162" i="45" s="1"/>
  <c r="T162" i="45"/>
  <c r="P2062" i="45"/>
  <c r="P1546" i="45"/>
  <c r="O1640" i="45"/>
  <c r="P1640" i="45"/>
  <c r="S1218" i="45"/>
  <c r="S1186" i="45"/>
  <c r="R1186" i="45"/>
  <c r="T1186" i="45" s="1"/>
  <c r="U1186" i="45" s="1"/>
  <c r="N797" i="45"/>
  <c r="P797" i="45" s="1"/>
  <c r="Q797" i="45" s="1"/>
  <c r="O1023" i="45"/>
  <c r="Q1023" i="45" s="1"/>
  <c r="R1023" i="45" s="1"/>
  <c r="T1023" i="45" s="1"/>
  <c r="U1023" i="45" s="1"/>
  <c r="O1126" i="45"/>
  <c r="Q1126" i="45" s="1"/>
  <c r="R1126" i="45" s="1"/>
  <c r="L1566" i="45"/>
  <c r="N1566" i="45" s="1"/>
  <c r="L1632" i="45"/>
  <c r="N1632" i="45" s="1"/>
  <c r="O1632" i="45" s="1"/>
  <c r="L1664" i="45"/>
  <c r="N1664" i="45" s="1"/>
  <c r="O1664" i="45" s="1"/>
  <c r="N1407" i="45"/>
  <c r="P1407" i="45" s="1"/>
  <c r="L2026" i="45"/>
  <c r="N2026" i="45" s="1"/>
  <c r="L2333" i="45"/>
  <c r="N2333" i="45" s="1"/>
  <c r="C21" i="6"/>
  <c r="D21" i="6" s="1"/>
  <c r="D29" i="6"/>
  <c r="B29" i="6"/>
  <c r="B35" i="6" s="1"/>
  <c r="C35" i="6" s="1"/>
  <c r="D35" i="6" s="1"/>
  <c r="O142" i="69"/>
  <c r="P142" i="69" s="1"/>
  <c r="R1059" i="45"/>
  <c r="S1059" i="45"/>
  <c r="L2522" i="45"/>
  <c r="N2522" i="45" s="1"/>
  <c r="O2522" i="45" s="1"/>
  <c r="S190" i="45"/>
  <c r="U190" i="45" s="1"/>
  <c r="V190" i="45" s="1"/>
  <c r="L940" i="45"/>
  <c r="N940" i="45" s="1"/>
  <c r="O940" i="45" s="1"/>
  <c r="Q940" i="45" s="1"/>
  <c r="R940" i="45" s="1"/>
  <c r="L1526" i="45"/>
  <c r="N1526" i="45" s="1"/>
  <c r="O1526" i="45" s="1"/>
  <c r="P1994" i="45"/>
  <c r="P2154" i="45"/>
  <c r="P1683" i="45"/>
  <c r="R805" i="45"/>
  <c r="P2285" i="45"/>
  <c r="R1051" i="45"/>
  <c r="T1051" i="45" s="1"/>
  <c r="U1051" i="45" s="1"/>
  <c r="B69" i="2"/>
  <c r="B64" i="2"/>
  <c r="B73" i="2"/>
  <c r="B57" i="2"/>
  <c r="B58" i="2"/>
  <c r="B60" i="2"/>
  <c r="D23" i="6"/>
  <c r="D26" i="6" s="1"/>
  <c r="D30" i="6" s="1"/>
  <c r="I62" i="2"/>
  <c r="M88" i="2"/>
  <c r="I61" i="2"/>
  <c r="I64" i="2" s="1"/>
  <c r="B12" i="18"/>
  <c r="D26" i="18" s="1"/>
  <c r="T20" i="45"/>
  <c r="R1479" i="45"/>
  <c r="N1323" i="45"/>
  <c r="P1323" i="45" s="1"/>
  <c r="O127" i="69"/>
  <c r="P127" i="69" s="1"/>
  <c r="O108" i="69"/>
  <c r="P108" i="69" s="1"/>
  <c r="D32" i="3"/>
  <c r="D34" i="3" s="1"/>
  <c r="D36" i="3"/>
  <c r="D40" i="8"/>
  <c r="D45" i="8" s="1"/>
  <c r="D47" i="8" s="1"/>
  <c r="D40" i="9"/>
  <c r="D45" i="9" s="1"/>
  <c r="D47" i="9"/>
  <c r="Q2418" i="45"/>
  <c r="R2418" i="45" s="1"/>
  <c r="C23" i="1"/>
  <c r="D23" i="1" s="1"/>
  <c r="D25" i="1" s="1"/>
  <c r="C31" i="1"/>
  <c r="B31" i="1"/>
  <c r="B37" i="1" s="1"/>
  <c r="C37" i="1" s="1"/>
  <c r="D37" i="1" s="1"/>
  <c r="O56" i="69"/>
  <c r="P56" i="69" s="1"/>
  <c r="D36" i="5"/>
  <c r="D38" i="6"/>
  <c r="D33" i="6"/>
  <c r="D36" i="6" s="1"/>
  <c r="L1570" i="45"/>
  <c r="N1570" i="45" s="1"/>
  <c r="O1570" i="45" s="1"/>
  <c r="Q1570" i="45" s="1"/>
  <c r="R1570" i="45" s="1"/>
  <c r="L1858" i="45"/>
  <c r="N1858" i="45" s="1"/>
  <c r="O1858" i="45" s="1"/>
  <c r="L2050" i="45"/>
  <c r="N2050" i="45" s="1"/>
  <c r="O2050" i="45" s="1"/>
  <c r="Q2050" i="45" s="1"/>
  <c r="R2050" i="45" s="1"/>
  <c r="L1747" i="45"/>
  <c r="N1747" i="45" s="1"/>
  <c r="O1747" i="45" s="1"/>
  <c r="N1343" i="45"/>
  <c r="P1343" i="45" s="1"/>
  <c r="L2365" i="45"/>
  <c r="N2365" i="45" s="1"/>
  <c r="G2490" i="45"/>
  <c r="P334" i="45"/>
  <c r="R334" i="45" s="1"/>
  <c r="S334" i="45" s="1"/>
  <c r="P8" i="45"/>
  <c r="R8" i="45" s="1"/>
  <c r="S8" i="45" s="1"/>
  <c r="U8" i="45" s="1"/>
  <c r="V8" i="45" s="1"/>
  <c r="K20" i="45"/>
  <c r="K68" i="45"/>
  <c r="K48" i="45"/>
  <c r="K28" i="45"/>
  <c r="L450" i="45"/>
  <c r="N450" i="45" s="1"/>
  <c r="L868" i="45"/>
  <c r="N868" i="45" s="1"/>
  <c r="N1307" i="45"/>
  <c r="P1307" i="45" s="1"/>
  <c r="L2305" i="45"/>
  <c r="N2305" i="45" s="1"/>
  <c r="O2305" i="45" s="1"/>
  <c r="P424" i="45"/>
  <c r="R424" i="45" s="1"/>
  <c r="S424" i="45" s="1"/>
  <c r="O1035" i="45"/>
  <c r="Q1035" i="45" s="1"/>
  <c r="N769" i="45"/>
  <c r="P769" i="45" s="1"/>
  <c r="N1251" i="45"/>
  <c r="P1251" i="45" s="1"/>
  <c r="Q1251" i="45" s="1"/>
  <c r="P360" i="45"/>
  <c r="R360" i="45" s="1"/>
  <c r="L1954" i="45"/>
  <c r="N1954" i="45" s="1"/>
  <c r="L1894" i="45"/>
  <c r="N1894" i="45" s="1"/>
  <c r="O1894" i="45" s="1"/>
  <c r="N1443" i="45"/>
  <c r="P1443" i="45" s="1"/>
  <c r="R1443" i="45" s="1"/>
  <c r="L2102" i="45"/>
  <c r="N2102" i="45" s="1"/>
  <c r="N785" i="45"/>
  <c r="P785" i="45" s="1"/>
  <c r="L984" i="45"/>
  <c r="N984" i="45" s="1"/>
  <c r="O1190" i="45"/>
  <c r="Q1190" i="45" s="1"/>
  <c r="R1190" i="45" s="1"/>
  <c r="L992" i="45"/>
  <c r="N992" i="45" s="1"/>
  <c r="L2038" i="45"/>
  <c r="N2038" i="45" s="1"/>
  <c r="L1656" i="45"/>
  <c r="N1656" i="45" s="1"/>
  <c r="O1656" i="45" s="1"/>
  <c r="L860" i="45"/>
  <c r="N860" i="45" s="1"/>
  <c r="L474" i="45"/>
  <c r="N474" i="45" s="1"/>
  <c r="O474" i="45" s="1"/>
  <c r="O1222" i="45"/>
  <c r="Q1222" i="45" s="1"/>
  <c r="L1886" i="45"/>
  <c r="N1886" i="45" s="1"/>
  <c r="N781" i="45"/>
  <c r="P781" i="45" s="1"/>
  <c r="Q781" i="45" s="1"/>
  <c r="N2198" i="45"/>
  <c r="P2198" i="45" s="1"/>
  <c r="N1255" i="45"/>
  <c r="P1255" i="45" s="1"/>
  <c r="L1727" i="45"/>
  <c r="N1727" i="45" s="1"/>
  <c r="N1311" i="45"/>
  <c r="P1311" i="45" s="1"/>
  <c r="R1311" i="45" s="1"/>
  <c r="L2297" i="45"/>
  <c r="N2297" i="45" s="1"/>
  <c r="N825" i="45"/>
  <c r="P825" i="45" s="1"/>
  <c r="O1134" i="45"/>
  <c r="Q1134" i="45" s="1"/>
  <c r="R1134" i="45" s="1"/>
  <c r="N1259" i="45"/>
  <c r="P1259" i="45" s="1"/>
  <c r="N745" i="45"/>
  <c r="P745" i="45" s="1"/>
  <c r="O1086" i="45"/>
  <c r="Q1086" i="45" s="1"/>
  <c r="R1086" i="45" s="1"/>
  <c r="L864" i="45"/>
  <c r="N864" i="45" s="1"/>
  <c r="L1914" i="45"/>
  <c r="N1914" i="45" s="1"/>
  <c r="O1914" i="45" s="1"/>
  <c r="Q1914" i="45" s="1"/>
  <c r="R1914" i="45" s="1"/>
  <c r="L1004" i="45"/>
  <c r="N1004" i="45" s="1"/>
  <c r="O1138" i="45"/>
  <c r="Q1138" i="45" s="1"/>
  <c r="L1593" i="45"/>
  <c r="N1593" i="45" s="1"/>
  <c r="O1593" i="45" s="1"/>
  <c r="N737" i="45"/>
  <c r="P737" i="45" s="1"/>
  <c r="L1930" i="45"/>
  <c r="N1930" i="45" s="1"/>
  <c r="L2329" i="45"/>
  <c r="N2329" i="45" s="1"/>
  <c r="O1206" i="45"/>
  <c r="Q1206" i="45" s="1"/>
  <c r="N1427" i="45"/>
  <c r="P1427" i="45" s="1"/>
  <c r="Q1427" i="45" s="1"/>
  <c r="N1431" i="45"/>
  <c r="P1431" i="45" s="1"/>
  <c r="N765" i="45"/>
  <c r="P765" i="45" s="1"/>
  <c r="L2466" i="45"/>
  <c r="N2466" i="45" s="1"/>
  <c r="O2466" i="45" s="1"/>
  <c r="L2470" i="45"/>
  <c r="N2470" i="45" s="1"/>
  <c r="O2470" i="45" s="1"/>
  <c r="Q2470" i="45" s="1"/>
  <c r="R2470" i="45" s="1"/>
  <c r="K142" i="45"/>
  <c r="K354" i="45"/>
  <c r="K222" i="45"/>
  <c r="K396" i="45"/>
  <c r="G558" i="45"/>
  <c r="G494" i="45"/>
  <c r="G474" i="45"/>
  <c r="L668" i="45"/>
  <c r="N668" i="45" s="1"/>
  <c r="O668" i="45" s="1"/>
  <c r="R797" i="45"/>
  <c r="G836" i="45"/>
  <c r="G904" i="45"/>
  <c r="G840" i="45"/>
  <c r="G996" i="45"/>
  <c r="G980" i="45"/>
  <c r="G964" i="45"/>
  <c r="J1230" i="45"/>
  <c r="J1094" i="45"/>
  <c r="I1363" i="45"/>
  <c r="I1347" i="45"/>
  <c r="I1315" i="45"/>
  <c r="I1299" i="45"/>
  <c r="I1283" i="45"/>
  <c r="I1487" i="45"/>
  <c r="N1471" i="45"/>
  <c r="P1471" i="45" s="1"/>
  <c r="G1589" i="45"/>
  <c r="P1656" i="45"/>
  <c r="G1846" i="45"/>
  <c r="G2369" i="45"/>
  <c r="G2305" i="45"/>
  <c r="I1475" i="45"/>
  <c r="G1542" i="45"/>
  <c r="G1954" i="45"/>
  <c r="G1938" i="45"/>
  <c r="G1906" i="45"/>
  <c r="G1890" i="45"/>
  <c r="G1874" i="45"/>
  <c r="G1842" i="45"/>
  <c r="G1826" i="45"/>
  <c r="G1810" i="45"/>
  <c r="G2389" i="45"/>
  <c r="G2373" i="45"/>
  <c r="G2357" i="45"/>
  <c r="G2341" i="45"/>
  <c r="P2514" i="45"/>
  <c r="K186" i="45"/>
  <c r="K302" i="45"/>
  <c r="G554" i="45"/>
  <c r="G510" i="45"/>
  <c r="G490" i="45"/>
  <c r="G446" i="45"/>
  <c r="L562" i="45"/>
  <c r="N562" i="45" s="1"/>
  <c r="O562" i="45" s="1"/>
  <c r="Q562" i="45" s="1"/>
  <c r="R562" i="45" s="1"/>
  <c r="L526" i="45"/>
  <c r="N526" i="45" s="1"/>
  <c r="O526" i="45" s="1"/>
  <c r="L518" i="45"/>
  <c r="N518" i="45" s="1"/>
  <c r="L514" i="45"/>
  <c r="N514" i="45" s="1"/>
  <c r="O514" i="45" s="1"/>
  <c r="L486" i="45"/>
  <c r="N486" i="45" s="1"/>
  <c r="L458" i="45"/>
  <c r="N458" i="45" s="1"/>
  <c r="O458" i="45" s="1"/>
  <c r="J1047" i="45"/>
  <c r="S1031" i="45"/>
  <c r="I1251" i="45"/>
  <c r="S1251" i="45" s="1"/>
  <c r="T1251" i="45" s="1"/>
  <c r="I1311" i="45"/>
  <c r="I1279" i="45"/>
  <c r="I1263" i="45"/>
  <c r="G1538" i="45"/>
  <c r="G1514" i="45"/>
  <c r="P1672" i="45"/>
  <c r="G1628" i="45"/>
  <c r="G1779" i="45"/>
  <c r="G1763" i="45"/>
  <c r="G1747" i="45"/>
  <c r="Q1747" i="45" s="1"/>
  <c r="R1747" i="45" s="1"/>
  <c r="G1731" i="45"/>
  <c r="G1715" i="45"/>
  <c r="G1699" i="45"/>
  <c r="G1926" i="45"/>
  <c r="G1862" i="45"/>
  <c r="G2321" i="45"/>
  <c r="K338" i="45"/>
  <c r="L9" i="98"/>
  <c r="N9" i="98" s="1"/>
  <c r="F16" i="98" s="1"/>
  <c r="I16" i="98" s="1"/>
  <c r="T424" i="45"/>
  <c r="K408" i="45"/>
  <c r="K376" i="45"/>
  <c r="K318" i="45"/>
  <c r="K254" i="45"/>
  <c r="P150" i="45"/>
  <c r="R150" i="45" s="1"/>
  <c r="P126" i="45"/>
  <c r="R126" i="45" s="1"/>
  <c r="P318" i="45"/>
  <c r="R318" i="45" s="1"/>
  <c r="S318" i="45" s="1"/>
  <c r="P270" i="45"/>
  <c r="R270" i="45" s="1"/>
  <c r="P246" i="45"/>
  <c r="R246" i="45" s="1"/>
  <c r="S246" i="45" s="1"/>
  <c r="P206" i="45"/>
  <c r="R206" i="45" s="1"/>
  <c r="S206" i="45" s="1"/>
  <c r="P354" i="45"/>
  <c r="R354" i="45" s="1"/>
  <c r="S354" i="45" s="1"/>
  <c r="K384" i="45"/>
  <c r="K364" i="45"/>
  <c r="K412" i="45"/>
  <c r="P408" i="45"/>
  <c r="R408" i="45" s="1"/>
  <c r="G526" i="45"/>
  <c r="G462" i="45"/>
  <c r="R741" i="45"/>
  <c r="G872" i="45"/>
  <c r="S1126" i="45"/>
  <c r="G1554" i="45"/>
  <c r="P1506" i="45"/>
  <c r="G1601" i="45"/>
  <c r="G1644" i="45"/>
  <c r="G1942" i="45"/>
  <c r="G1814" i="45"/>
  <c r="G2114" i="45"/>
  <c r="G2098" i="45"/>
  <c r="G2082" i="45"/>
  <c r="G2066" i="45"/>
  <c r="P2050" i="45"/>
  <c r="G2018" i="45"/>
  <c r="G1986" i="45"/>
  <c r="G1970" i="45"/>
  <c r="G2337" i="45"/>
  <c r="I1447" i="45"/>
  <c r="G636" i="45"/>
  <c r="G698" i="45"/>
  <c r="G1609" i="45"/>
  <c r="P112" i="45"/>
  <c r="R112" i="45" s="1"/>
  <c r="P80" i="45"/>
  <c r="R80" i="45" s="1"/>
  <c r="S80" i="45" s="1"/>
  <c r="P52" i="45"/>
  <c r="R52" i="45" s="1"/>
  <c r="P28" i="45"/>
  <c r="R28" i="45" s="1"/>
  <c r="P16" i="45"/>
  <c r="R16" i="45" s="1"/>
  <c r="T16" i="45" s="1"/>
  <c r="K150" i="45"/>
  <c r="K130" i="45"/>
  <c r="K334" i="45"/>
  <c r="K270" i="45"/>
  <c r="K206" i="45"/>
  <c r="K400" i="45"/>
  <c r="G542" i="45"/>
  <c r="P458" i="45"/>
  <c r="G664" i="45"/>
  <c r="G644" i="45"/>
  <c r="G600" i="45"/>
  <c r="L694" i="45"/>
  <c r="N694" i="45" s="1"/>
  <c r="L686" i="45"/>
  <c r="N686" i="45" s="1"/>
  <c r="I725" i="45"/>
  <c r="I829" i="45"/>
  <c r="P952" i="45"/>
  <c r="J1206" i="45"/>
  <c r="J1142" i="45"/>
  <c r="J1078" i="45"/>
  <c r="I1471" i="45"/>
  <c r="G1570" i="45"/>
  <c r="G1550" i="45"/>
  <c r="L1522" i="45"/>
  <c r="N1522" i="45" s="1"/>
  <c r="L1502" i="45"/>
  <c r="N1502" i="45" s="1"/>
  <c r="G1806" i="45"/>
  <c r="G1894" i="45"/>
  <c r="Q1894" i="45" s="1"/>
  <c r="R1894" i="45" s="1"/>
  <c r="G1830" i="45"/>
  <c r="G2142" i="45"/>
  <c r="G2094" i="45"/>
  <c r="G2062" i="45"/>
  <c r="G2046" i="45"/>
  <c r="Q2046" i="45" s="1"/>
  <c r="R2046" i="45" s="1"/>
  <c r="G1998" i="45"/>
  <c r="G1966" i="45"/>
  <c r="Q1966" i="45" s="1"/>
  <c r="R1966" i="45" s="1"/>
  <c r="N1399" i="45"/>
  <c r="P1399" i="45" s="1"/>
  <c r="N1363" i="45"/>
  <c r="P1363" i="45" s="1"/>
  <c r="N1347" i="45"/>
  <c r="P1347" i="45" s="1"/>
  <c r="R1347" i="45" s="1"/>
  <c r="N1303" i="45"/>
  <c r="P1303" i="45" s="1"/>
  <c r="N1299" i="45"/>
  <c r="P1299" i="45" s="1"/>
  <c r="Q1299" i="45" s="1"/>
  <c r="L1562" i="45"/>
  <c r="N1562" i="45" s="1"/>
  <c r="L1550" i="45"/>
  <c r="N1550" i="45" s="1"/>
  <c r="L1589" i="45"/>
  <c r="N1589" i="45" s="1"/>
  <c r="L1779" i="45"/>
  <c r="N1779" i="45" s="1"/>
  <c r="O1779" i="45" s="1"/>
  <c r="L1687" i="45"/>
  <c r="N1687" i="45" s="1"/>
  <c r="L2114" i="45"/>
  <c r="N2114" i="45" s="1"/>
  <c r="O2114" i="45" s="1"/>
  <c r="Q2114" i="45" s="1"/>
  <c r="R2114" i="45" s="1"/>
  <c r="L2074" i="45"/>
  <c r="N2074" i="45" s="1"/>
  <c r="L2070" i="45"/>
  <c r="N2070" i="45" s="1"/>
  <c r="L1946" i="45"/>
  <c r="N1946" i="45" s="1"/>
  <c r="L1854" i="45"/>
  <c r="N1854" i="45" s="1"/>
  <c r="O1854" i="45" s="1"/>
  <c r="Q1854" i="45" s="1"/>
  <c r="R1854" i="45" s="1"/>
  <c r="L1822" i="45"/>
  <c r="N1822" i="45" s="1"/>
  <c r="N2258" i="45"/>
  <c r="P2258" i="45" s="1"/>
  <c r="P2353" i="45"/>
  <c r="G2289" i="45"/>
  <c r="L2293" i="45"/>
  <c r="N2293" i="45" s="1"/>
  <c r="O2293" i="45" s="1"/>
  <c r="L6" i="98"/>
  <c r="N6" i="98" s="1"/>
  <c r="F13" i="98" s="1"/>
  <c r="I13" i="98" s="1"/>
  <c r="L8" i="98"/>
  <c r="K342" i="45"/>
  <c r="K278" i="45"/>
  <c r="K182" i="45"/>
  <c r="K166" i="45"/>
  <c r="G578" i="45"/>
  <c r="G530" i="45"/>
  <c r="G482" i="45"/>
  <c r="G466" i="45"/>
  <c r="G450" i="45"/>
  <c r="I765" i="45"/>
  <c r="I749" i="45"/>
  <c r="I733" i="45"/>
  <c r="G932" i="45"/>
  <c r="G900" i="45"/>
  <c r="G884" i="45"/>
  <c r="G868" i="45"/>
  <c r="Q868" i="45" s="1"/>
  <c r="R868" i="45" s="1"/>
  <c r="P852" i="45"/>
  <c r="S1214" i="45"/>
  <c r="J1198" i="45"/>
  <c r="J1182" i="45"/>
  <c r="J1166" i="45"/>
  <c r="S1134" i="45"/>
  <c r="S1118" i="45"/>
  <c r="J1102" i="45"/>
  <c r="P2466" i="45"/>
  <c r="G2466" i="45"/>
  <c r="Q2466" i="45" s="1"/>
  <c r="R2466" i="45" s="1"/>
  <c r="P2470" i="45"/>
  <c r="P2486" i="45"/>
  <c r="P2293" i="45"/>
  <c r="G2293" i="45"/>
  <c r="P2305" i="45"/>
  <c r="Q2281" i="45"/>
  <c r="R2281" i="45" s="1"/>
  <c r="Q2285" i="45"/>
  <c r="R2285" i="45" s="1"/>
  <c r="P1894" i="45"/>
  <c r="P1986" i="45"/>
  <c r="Q2002" i="45"/>
  <c r="R2002" i="45" s="1"/>
  <c r="P2002" i="45"/>
  <c r="Q2034" i="45"/>
  <c r="R2034" i="45" s="1"/>
  <c r="P1699" i="45"/>
  <c r="Q1699" i="45"/>
  <c r="R1699" i="45" s="1"/>
  <c r="P1632" i="45"/>
  <c r="G1632" i="45"/>
  <c r="G1664" i="45"/>
  <c r="Q1664" i="45" s="1"/>
  <c r="R1664" i="45" s="1"/>
  <c r="Q1632" i="45"/>
  <c r="R1632" i="45" s="1"/>
  <c r="P1593" i="45"/>
  <c r="G1593" i="45"/>
  <c r="Q1593" i="45" s="1"/>
  <c r="R1593" i="45" s="1"/>
  <c r="G1526" i="45"/>
  <c r="Q1526" i="45" s="1"/>
  <c r="R1526" i="45" s="1"/>
  <c r="P1526" i="45"/>
  <c r="Q1554" i="45"/>
  <c r="R1554" i="45" s="1"/>
  <c r="P1554" i="45"/>
  <c r="Q1506" i="45"/>
  <c r="R1506" i="45" s="1"/>
  <c r="R1299" i="45"/>
  <c r="S1078" i="45"/>
  <c r="J1126" i="45"/>
  <c r="J1190" i="45"/>
  <c r="T1078" i="45"/>
  <c r="U1078" i="45" s="1"/>
  <c r="T1126" i="45"/>
  <c r="U1126" i="45" s="1"/>
  <c r="J1031" i="45"/>
  <c r="T1031" i="45" s="1"/>
  <c r="U1031" i="45" s="1"/>
  <c r="G916" i="45"/>
  <c r="Q916" i="45" s="1"/>
  <c r="R916" i="45" s="1"/>
  <c r="P916" i="45"/>
  <c r="P980" i="45"/>
  <c r="S805" i="45"/>
  <c r="T805" i="45" s="1"/>
  <c r="I741" i="45"/>
  <c r="I797" i="45"/>
  <c r="S797" i="45" s="1"/>
  <c r="T797" i="45" s="1"/>
  <c r="I777" i="45"/>
  <c r="G668" i="45"/>
  <c r="P562" i="45"/>
  <c r="G562" i="45"/>
  <c r="Q474" i="45"/>
  <c r="R474" i="45" s="1"/>
  <c r="P526" i="45"/>
  <c r="P474" i="45"/>
  <c r="T334" i="45"/>
  <c r="T354" i="45"/>
  <c r="U206" i="45"/>
  <c r="V206" i="45" s="1"/>
  <c r="U334" i="45"/>
  <c r="V334" i="45" s="1"/>
  <c r="T318" i="45"/>
  <c r="U354" i="45"/>
  <c r="V354" i="45" s="1"/>
  <c r="T206" i="45"/>
  <c r="U318" i="45"/>
  <c r="V318" i="45" s="1"/>
  <c r="T360" i="45"/>
  <c r="R1110" i="45"/>
  <c r="T1110" i="45" s="1"/>
  <c r="U1110" i="45" s="1"/>
  <c r="S1110" i="45"/>
  <c r="Q785" i="45"/>
  <c r="R785" i="45"/>
  <c r="R1154" i="45"/>
  <c r="T1154" i="45" s="1"/>
  <c r="U1154" i="45" s="1"/>
  <c r="O1775" i="45"/>
  <c r="Q1775" i="45" s="1"/>
  <c r="R1775" i="45" s="1"/>
  <c r="P1775" i="45"/>
  <c r="P1668" i="45"/>
  <c r="O1668" i="45"/>
  <c r="Q1668" i="45" s="1"/>
  <c r="R1668" i="45" s="1"/>
  <c r="Q777" i="45"/>
  <c r="R777" i="45"/>
  <c r="P2026" i="45"/>
  <c r="O2026" i="45"/>
  <c r="Q2026" i="45" s="1"/>
  <c r="R2026" i="45" s="1"/>
  <c r="O2422" i="45"/>
  <c r="Q2422" i="45" s="1"/>
  <c r="R2422" i="45" s="1"/>
  <c r="P2422" i="45"/>
  <c r="R1367" i="45"/>
  <c r="Q1367" i="45"/>
  <c r="S1367" i="45" s="1"/>
  <c r="T1367" i="45" s="1"/>
  <c r="S1222" i="45"/>
  <c r="R1222" i="45"/>
  <c r="P1751" i="45"/>
  <c r="S1299" i="45"/>
  <c r="T1299" i="45" s="1"/>
  <c r="Q1986" i="45"/>
  <c r="R1986" i="45" s="1"/>
  <c r="Q980" i="45"/>
  <c r="R980" i="45" s="1"/>
  <c r="P868" i="45"/>
  <c r="O868" i="45"/>
  <c r="L2160" i="45"/>
  <c r="N2160" i="45" s="1"/>
  <c r="S741" i="45"/>
  <c r="T741" i="45" s="1"/>
  <c r="N1483" i="45"/>
  <c r="P1483" i="45" s="1"/>
  <c r="N1475" i="45"/>
  <c r="P1475" i="45" s="1"/>
  <c r="N1467" i="45"/>
  <c r="P1467" i="45" s="1"/>
  <c r="L1514" i="45"/>
  <c r="N1514" i="45" s="1"/>
  <c r="L1510" i="45"/>
  <c r="N1510" i="45" s="1"/>
  <c r="P1510" i="45" s="1"/>
  <c r="P88" i="45"/>
  <c r="R88" i="45" s="1"/>
  <c r="S88" i="45" s="1"/>
  <c r="L1244" i="45"/>
  <c r="N1244" i="45" s="1"/>
  <c r="O1234" i="45"/>
  <c r="Q1234" i="45" s="1"/>
  <c r="O1178" i="45"/>
  <c r="Q1178" i="45" s="1"/>
  <c r="S1178" i="45" s="1"/>
  <c r="L2058" i="45"/>
  <c r="N2058" i="45" s="1"/>
  <c r="N1439" i="45"/>
  <c r="P1439" i="45" s="1"/>
  <c r="N1435" i="45"/>
  <c r="P1435" i="45" s="1"/>
  <c r="N1455" i="45"/>
  <c r="P1455" i="45" s="1"/>
  <c r="N1451" i="45"/>
  <c r="P1451" i="45" s="1"/>
  <c r="L2428" i="45"/>
  <c r="N2428" i="45" s="1"/>
  <c r="L2436" i="45"/>
  <c r="N2436" i="45" s="1"/>
  <c r="L2454" i="45"/>
  <c r="N2454" i="45" s="1"/>
  <c r="P2454" i="45" s="1"/>
  <c r="L884" i="45"/>
  <c r="N884" i="45" s="1"/>
  <c r="L872" i="45"/>
  <c r="N872" i="45" s="1"/>
  <c r="L880" i="45"/>
  <c r="N880" i="45" s="1"/>
  <c r="L876" i="45"/>
  <c r="N876" i="45" s="1"/>
  <c r="L900" i="45"/>
  <c r="N900" i="45" s="1"/>
  <c r="L2440" i="45"/>
  <c r="N2440" i="45" s="1"/>
  <c r="L2462" i="45"/>
  <c r="N2462" i="45" s="1"/>
  <c r="L2494" i="45"/>
  <c r="N2494" i="45" s="1"/>
  <c r="L2490" i="45"/>
  <c r="N2490" i="45" s="1"/>
  <c r="L2474" i="45"/>
  <c r="N2474" i="45" s="1"/>
  <c r="L2498" i="45"/>
  <c r="N2498" i="45" s="1"/>
  <c r="L2510" i="45"/>
  <c r="N2510" i="45" s="1"/>
  <c r="P2510" i="45" s="1"/>
  <c r="P12" i="45"/>
  <c r="R12" i="45" s="1"/>
  <c r="P108" i="45"/>
  <c r="R108" i="45" s="1"/>
  <c r="P100" i="45"/>
  <c r="R100" i="45" s="1"/>
  <c r="P96" i="45"/>
  <c r="R96" i="45" s="1"/>
  <c r="P92" i="45"/>
  <c r="R92" i="45" s="1"/>
  <c r="P84" i="45"/>
  <c r="R84" i="45" s="1"/>
  <c r="S84" i="45" s="1"/>
  <c r="P72" i="45"/>
  <c r="R72" i="45" s="1"/>
  <c r="S72" i="45" s="1"/>
  <c r="P68" i="45"/>
  <c r="R68" i="45" s="1"/>
  <c r="P166" i="45"/>
  <c r="R166" i="45" s="1"/>
  <c r="P1966" i="45"/>
  <c r="N1331" i="45"/>
  <c r="P1331" i="45" s="1"/>
  <c r="G1672" i="45"/>
  <c r="Q1672" i="45" s="1"/>
  <c r="R1672" i="45" s="1"/>
  <c r="G1585" i="45"/>
  <c r="G1974" i="45"/>
  <c r="G1577" i="45"/>
  <c r="K322" i="45"/>
  <c r="I781" i="45"/>
  <c r="G2058" i="45"/>
  <c r="G2450" i="45"/>
  <c r="G2440" i="45"/>
  <c r="G2486" i="45"/>
  <c r="G2498" i="45"/>
  <c r="K230" i="45"/>
  <c r="K198" i="45"/>
  <c r="K368" i="45"/>
  <c r="G470" i="45"/>
  <c r="G438" i="45"/>
  <c r="G604" i="45"/>
  <c r="N1395" i="45"/>
  <c r="P1395" i="45" s="1"/>
  <c r="N1391" i="45"/>
  <c r="P1391" i="45" s="1"/>
  <c r="N1379" i="45"/>
  <c r="P1379" i="45" s="1"/>
  <c r="N1371" i="45"/>
  <c r="P1371" i="45" s="1"/>
  <c r="N1351" i="45"/>
  <c r="P1351" i="45" s="1"/>
  <c r="N1339" i="45"/>
  <c r="P1339" i="45" s="1"/>
  <c r="N1327" i="45"/>
  <c r="P1327" i="45" s="1"/>
  <c r="N1319" i="45"/>
  <c r="P1319" i="45" s="1"/>
  <c r="R1319" i="45" s="1"/>
  <c r="N1295" i="45"/>
  <c r="P1295" i="45" s="1"/>
  <c r="N1283" i="45"/>
  <c r="P1283" i="45" s="1"/>
  <c r="N1275" i="45"/>
  <c r="P1275" i="45" s="1"/>
  <c r="N1271" i="45"/>
  <c r="P1271" i="45" s="1"/>
  <c r="N1267" i="45"/>
  <c r="P1267" i="45" s="1"/>
  <c r="L1577" i="45"/>
  <c r="N1577" i="45" s="1"/>
  <c r="L1558" i="45"/>
  <c r="N1558" i="45" s="1"/>
  <c r="L1542" i="45"/>
  <c r="N1542" i="45" s="1"/>
  <c r="L1538" i="45"/>
  <c r="N1538" i="45" s="1"/>
  <c r="L1534" i="45"/>
  <c r="N1534" i="45" s="1"/>
  <c r="L1530" i="45"/>
  <c r="N1530" i="45" s="1"/>
  <c r="L1609" i="45"/>
  <c r="N1609" i="45" s="1"/>
  <c r="L1601" i="45"/>
  <c r="N1601" i="45" s="1"/>
  <c r="L1597" i="45"/>
  <c r="N1597" i="45" s="1"/>
  <c r="L1581" i="45"/>
  <c r="N1581" i="45" s="1"/>
  <c r="L1676" i="45"/>
  <c r="N1676" i="45" s="1"/>
  <c r="P1676" i="45" s="1"/>
  <c r="L1660" i="45"/>
  <c r="N1660" i="45" s="1"/>
  <c r="L1644" i="45"/>
  <c r="N1644" i="45" s="1"/>
  <c r="L1620" i="45"/>
  <c r="N1620" i="45" s="1"/>
  <c r="L1787" i="45"/>
  <c r="N1787" i="45" s="1"/>
  <c r="L1767" i="45"/>
  <c r="N1767" i="45" s="1"/>
  <c r="L1763" i="45"/>
  <c r="N1763" i="45" s="1"/>
  <c r="L1759" i="45"/>
  <c r="N1759" i="45" s="1"/>
  <c r="L1731" i="45"/>
  <c r="N1731" i="45" s="1"/>
  <c r="L1723" i="45"/>
  <c r="N1723" i="45" s="1"/>
  <c r="L1715" i="45"/>
  <c r="N1715" i="45" s="1"/>
  <c r="O1715" i="45" s="1"/>
  <c r="L1711" i="45"/>
  <c r="N1711" i="45" s="1"/>
  <c r="L2142" i="45"/>
  <c r="N2142" i="45" s="1"/>
  <c r="P2142" i="45" s="1"/>
  <c r="L2130" i="45"/>
  <c r="N2130" i="45" s="1"/>
  <c r="L2122" i="45"/>
  <c r="N2122" i="45" s="1"/>
  <c r="L2110" i="45"/>
  <c r="N2110" i="45" s="1"/>
  <c r="L2098" i="45"/>
  <c r="N2098" i="45" s="1"/>
  <c r="L2090" i="45"/>
  <c r="N2090" i="45" s="1"/>
  <c r="L2078" i="45"/>
  <c r="N2078" i="45" s="1"/>
  <c r="O2078" i="45" s="1"/>
  <c r="L2066" i="45"/>
  <c r="N2066" i="45" s="1"/>
  <c r="L2030" i="45"/>
  <c r="N2030" i="45" s="1"/>
  <c r="L2022" i="45"/>
  <c r="N2022" i="45" s="1"/>
  <c r="L1990" i="45"/>
  <c r="N1990" i="45" s="1"/>
  <c r="L1978" i="45"/>
  <c r="N1978" i="45" s="1"/>
  <c r="P1978" i="45" s="1"/>
  <c r="L1974" i="45"/>
  <c r="N1974" i="45" s="1"/>
  <c r="L1970" i="45"/>
  <c r="N1970" i="45" s="1"/>
  <c r="L1962" i="45"/>
  <c r="N1962" i="45" s="1"/>
  <c r="L1942" i="45"/>
  <c r="N1942" i="45" s="1"/>
  <c r="L1938" i="45"/>
  <c r="N1938" i="45" s="1"/>
  <c r="L1934" i="45"/>
  <c r="N1934" i="45" s="1"/>
  <c r="P64" i="45"/>
  <c r="R64" i="45" s="1"/>
  <c r="T64" i="45" s="1"/>
  <c r="P44" i="45"/>
  <c r="R44" i="45" s="1"/>
  <c r="S44" i="45" s="1"/>
  <c r="P40" i="45"/>
  <c r="R40" i="45" s="1"/>
  <c r="S40" i="45" s="1"/>
  <c r="P32" i="45"/>
  <c r="R32" i="45" s="1"/>
  <c r="P24" i="45"/>
  <c r="R24" i="45" s="1"/>
  <c r="S24" i="45" s="1"/>
  <c r="P330" i="45"/>
  <c r="R330" i="45" s="1"/>
  <c r="P322" i="45"/>
  <c r="R322" i="45" s="1"/>
  <c r="S322" i="45" s="1"/>
  <c r="U322" i="45" s="1"/>
  <c r="V322" i="45" s="1"/>
  <c r="P314" i="45"/>
  <c r="R314" i="45" s="1"/>
  <c r="P306" i="45"/>
  <c r="R306" i="45" s="1"/>
  <c r="P298" i="45"/>
  <c r="R298" i="45" s="1"/>
  <c r="P294" i="45"/>
  <c r="R294" i="45" s="1"/>
  <c r="P286" i="45"/>
  <c r="R286" i="45" s="1"/>
  <c r="S286" i="45" s="1"/>
  <c r="P282" i="45"/>
  <c r="R282" i="45" s="1"/>
  <c r="P278" i="45"/>
  <c r="R278" i="45" s="1"/>
  <c r="P262" i="45"/>
  <c r="R262" i="45" s="1"/>
  <c r="P238" i="45"/>
  <c r="R238" i="45" s="1"/>
  <c r="P226" i="45"/>
  <c r="R226" i="45" s="1"/>
  <c r="P218" i="45"/>
  <c r="R218" i="45" s="1"/>
  <c r="P214" i="45"/>
  <c r="R214" i="45" s="1"/>
  <c r="T214" i="45" s="1"/>
  <c r="P210" i="45"/>
  <c r="R210" i="45" s="1"/>
  <c r="P198" i="45"/>
  <c r="R198" i="45" s="1"/>
  <c r="P178" i="45"/>
  <c r="R178" i="45" s="1"/>
  <c r="P170" i="45"/>
  <c r="R170" i="45" s="1"/>
  <c r="S170" i="45" s="1"/>
  <c r="P342" i="45"/>
  <c r="R342" i="45" s="1"/>
  <c r="P420" i="45"/>
  <c r="R420" i="45" s="1"/>
  <c r="P416" i="45"/>
  <c r="R416" i="45" s="1"/>
  <c r="T416" i="45" s="1"/>
  <c r="P404" i="45"/>
  <c r="R404" i="45" s="1"/>
  <c r="P400" i="45"/>
  <c r="R400" i="45" s="1"/>
  <c r="P396" i="45"/>
  <c r="R396" i="45" s="1"/>
  <c r="P392" i="45"/>
  <c r="R392" i="45" s="1"/>
  <c r="S392" i="45" s="1"/>
  <c r="P388" i="45"/>
  <c r="R388" i="45" s="1"/>
  <c r="P384" i="45"/>
  <c r="R384" i="45" s="1"/>
  <c r="P380" i="45"/>
  <c r="R380" i="45" s="1"/>
  <c r="P376" i="45"/>
  <c r="R376" i="45" s="1"/>
  <c r="P372" i="45"/>
  <c r="R372" i="45" s="1"/>
  <c r="L582" i="45"/>
  <c r="N582" i="45" s="1"/>
  <c r="L578" i="45"/>
  <c r="N578" i="45" s="1"/>
  <c r="L570" i="45"/>
  <c r="N570" i="45" s="1"/>
  <c r="L566" i="45"/>
  <c r="N566" i="45" s="1"/>
  <c r="P566" i="45" s="1"/>
  <c r="L554" i="45"/>
  <c r="N554" i="45" s="1"/>
  <c r="L550" i="45"/>
  <c r="N550" i="45" s="1"/>
  <c r="L538" i="45"/>
  <c r="N538" i="45" s="1"/>
  <c r="L534" i="45"/>
  <c r="N534" i="45" s="1"/>
  <c r="L522" i="45"/>
  <c r="N522" i="45" s="1"/>
  <c r="L506" i="45"/>
  <c r="N506" i="45" s="1"/>
  <c r="L502" i="45"/>
  <c r="N502" i="45" s="1"/>
  <c r="L498" i="45"/>
  <c r="N498" i="45" s="1"/>
  <c r="L494" i="45"/>
  <c r="N494" i="45" s="1"/>
  <c r="L490" i="45"/>
  <c r="N490" i="45" s="1"/>
  <c r="L466" i="45"/>
  <c r="N466" i="45" s="1"/>
  <c r="L462" i="45"/>
  <c r="N462" i="45" s="1"/>
  <c r="O462" i="45" s="1"/>
  <c r="Q462" i="45" s="1"/>
  <c r="R462" i="45" s="1"/>
  <c r="L588" i="45"/>
  <c r="N588" i="45" s="1"/>
  <c r="L664" i="45"/>
  <c r="N664" i="45" s="1"/>
  <c r="L660" i="45"/>
  <c r="N660" i="45" s="1"/>
  <c r="L652" i="45"/>
  <c r="N652" i="45" s="1"/>
  <c r="P652" i="45" s="1"/>
  <c r="L644" i="45"/>
  <c r="N644" i="45" s="1"/>
  <c r="L640" i="45"/>
  <c r="N640" i="45" s="1"/>
  <c r="L632" i="45"/>
  <c r="N632" i="45" s="1"/>
  <c r="L628" i="45"/>
  <c r="N628" i="45" s="1"/>
  <c r="L624" i="45"/>
  <c r="N624" i="45" s="1"/>
  <c r="L620" i="45"/>
  <c r="N620" i="45" s="1"/>
  <c r="L616" i="45"/>
  <c r="N616" i="45" s="1"/>
  <c r="L612" i="45"/>
  <c r="N612" i="45" s="1"/>
  <c r="L592" i="45"/>
  <c r="N592" i="45" s="1"/>
  <c r="P592" i="45" s="1"/>
  <c r="L676" i="45"/>
  <c r="N676" i="45" s="1"/>
  <c r="L682" i="45"/>
  <c r="N682" i="45" s="1"/>
  <c r="L690" i="45"/>
  <c r="N690" i="45" s="1"/>
  <c r="O690" i="45" s="1"/>
  <c r="Q690" i="45" s="1"/>
  <c r="R690" i="45" s="1"/>
  <c r="N717" i="45"/>
  <c r="P717" i="45" s="1"/>
  <c r="I761" i="45"/>
  <c r="I785" i="45"/>
  <c r="I813" i="45"/>
  <c r="I821" i="45"/>
  <c r="G956" i="45"/>
  <c r="Q956" i="45" s="1"/>
  <c r="R956" i="45" s="1"/>
  <c r="G908" i="45"/>
  <c r="G876" i="45"/>
  <c r="G860" i="45"/>
  <c r="G844" i="45"/>
  <c r="G984" i="45"/>
  <c r="G968" i="45"/>
  <c r="J1039" i="45"/>
  <c r="O1070" i="45"/>
  <c r="Q1070" i="45" s="1"/>
  <c r="L928" i="45"/>
  <c r="N928" i="45" s="1"/>
  <c r="O928" i="45" s="1"/>
  <c r="Q928" i="45" s="1"/>
  <c r="R928" i="45" s="1"/>
  <c r="L936" i="45"/>
  <c r="N936" i="45" s="1"/>
  <c r="L2134" i="45"/>
  <c r="N2134" i="45" s="1"/>
  <c r="P2134" i="45" s="1"/>
  <c r="N1423" i="45"/>
  <c r="P1423" i="45" s="1"/>
  <c r="L1585" i="45"/>
  <c r="N1585" i="45" s="1"/>
  <c r="O1102" i="45"/>
  <c r="Q1102" i="45" s="1"/>
  <c r="S1102" i="45" s="1"/>
  <c r="O1162" i="45"/>
  <c r="Q1162" i="45" s="1"/>
  <c r="O1098" i="45"/>
  <c r="Q1098" i="45" s="1"/>
  <c r="N2186" i="45"/>
  <c r="P2186" i="45" s="1"/>
  <c r="I1391" i="45"/>
  <c r="G1518" i="45"/>
  <c r="K134" i="45"/>
  <c r="G538" i="45"/>
  <c r="G1562" i="45"/>
  <c r="G1886" i="45"/>
  <c r="I1427" i="45"/>
  <c r="G1691" i="45"/>
  <c r="G2313" i="45"/>
  <c r="G546" i="45"/>
  <c r="K290" i="45"/>
  <c r="G498" i="45"/>
  <c r="J1178" i="45"/>
  <c r="I1291" i="45"/>
  <c r="G1581" i="45"/>
  <c r="G1962" i="45"/>
  <c r="G2102" i="45"/>
  <c r="G2482" i="45"/>
  <c r="I789" i="45"/>
  <c r="G620" i="45"/>
  <c r="G1902" i="45"/>
  <c r="G1870" i="45"/>
  <c r="G912" i="45"/>
  <c r="G2042" i="45"/>
  <c r="K314" i="45"/>
  <c r="G1648" i="45"/>
  <c r="I2262" i="45"/>
  <c r="G2325" i="45"/>
  <c r="I1443" i="45"/>
  <c r="K146" i="45"/>
  <c r="G920" i="45"/>
  <c r="I2182" i="45"/>
  <c r="G2414" i="45"/>
  <c r="Q2414" i="45" s="1"/>
  <c r="R2414" i="45" s="1"/>
  <c r="I1407" i="45"/>
  <c r="G2478" i="45"/>
  <c r="G1656" i="45"/>
  <c r="Q1656" i="45" s="1"/>
  <c r="R1656" i="45" s="1"/>
  <c r="I737" i="45"/>
  <c r="G2309" i="45"/>
  <c r="K64" i="45"/>
  <c r="G550" i="45"/>
  <c r="G632" i="45"/>
  <c r="G458" i="45"/>
  <c r="Q458" i="45" s="1"/>
  <c r="R458" i="45" s="1"/>
  <c r="G2428" i="45"/>
  <c r="G514" i="45"/>
  <c r="Q514" i="45" s="1"/>
  <c r="R514" i="45" s="1"/>
  <c r="K360" i="45"/>
  <c r="G616" i="45"/>
  <c r="J1146" i="45"/>
  <c r="I1259" i="45"/>
  <c r="G1636" i="45"/>
  <c r="G1930" i="45"/>
  <c r="G2070" i="45"/>
  <c r="K214" i="45"/>
  <c r="G2006" i="45"/>
  <c r="G2138" i="45"/>
  <c r="G880" i="45"/>
  <c r="K420" i="45"/>
  <c r="G1978" i="45"/>
  <c r="G1743" i="45"/>
  <c r="K44" i="45"/>
  <c r="I717" i="45"/>
  <c r="G2074" i="45"/>
  <c r="G534" i="45"/>
  <c r="G1640" i="45"/>
  <c r="Q1640" i="45" s="1"/>
  <c r="R1640" i="45" s="1"/>
  <c r="K424" i="45"/>
  <c r="U424" i="45" s="1"/>
  <c r="V424" i="45" s="1"/>
  <c r="G1558" i="45"/>
  <c r="G852" i="45"/>
  <c r="Q852" i="45" s="1"/>
  <c r="R852" i="45" s="1"/>
  <c r="G1918" i="45"/>
  <c r="G2345" i="45"/>
  <c r="G1620" i="45"/>
  <c r="G992" i="45"/>
  <c r="G1522" i="45"/>
  <c r="K242" i="45"/>
  <c r="K380" i="45"/>
  <c r="G710" i="45"/>
  <c r="J1082" i="45"/>
  <c r="G1510" i="45"/>
  <c r="G1771" i="45"/>
  <c r="Q1771" i="45" s="1"/>
  <c r="R1771" i="45" s="1"/>
  <c r="G1898" i="45"/>
  <c r="G2410" i="45"/>
  <c r="G2454" i="45"/>
  <c r="G588" i="45"/>
  <c r="G1934" i="45"/>
  <c r="G682" i="45"/>
  <c r="G2514" i="45"/>
  <c r="Q2514" i="45" s="1"/>
  <c r="R2514" i="45" s="1"/>
  <c r="G2106" i="45"/>
  <c r="G944" i="45"/>
  <c r="Q944" i="45" s="1"/>
  <c r="R944" i="45" s="1"/>
  <c r="G2160" i="45"/>
  <c r="G652" i="45"/>
  <c r="G1798" i="45"/>
  <c r="G2150" i="45"/>
  <c r="N809" i="45"/>
  <c r="P809" i="45" s="1"/>
  <c r="L1008" i="45"/>
  <c r="N1008" i="45" s="1"/>
  <c r="L988" i="45"/>
  <c r="N988" i="45" s="1"/>
  <c r="P988" i="45" s="1"/>
  <c r="L1926" i="45"/>
  <c r="N1926" i="45" s="1"/>
  <c r="L1910" i="45"/>
  <c r="N1910" i="45" s="1"/>
  <c r="L1902" i="45"/>
  <c r="N1902" i="45" s="1"/>
  <c r="L1890" i="45"/>
  <c r="N1890" i="45" s="1"/>
  <c r="L1878" i="45"/>
  <c r="N1878" i="45" s="1"/>
  <c r="L1842" i="45"/>
  <c r="N1842" i="45" s="1"/>
  <c r="O1842" i="45" s="1"/>
  <c r="Q1842" i="45" s="1"/>
  <c r="R1842" i="45" s="1"/>
  <c r="L1834" i="45"/>
  <c r="N1834" i="45" s="1"/>
  <c r="L1830" i="45"/>
  <c r="N1830" i="45" s="1"/>
  <c r="P1830" i="45" s="1"/>
  <c r="L1802" i="45"/>
  <c r="N1802" i="45" s="1"/>
  <c r="L1794" i="45"/>
  <c r="N1794" i="45" s="1"/>
  <c r="L2168" i="45"/>
  <c r="N2168" i="45" s="1"/>
  <c r="L2164" i="45"/>
  <c r="N2164" i="45" s="1"/>
  <c r="I2258" i="45"/>
  <c r="I2226" i="45"/>
  <c r="S2226" i="45" s="1"/>
  <c r="T2226" i="45" s="1"/>
  <c r="N2270" i="45"/>
  <c r="P2270" i="45" s="1"/>
  <c r="N2266" i="45"/>
  <c r="P2266" i="45" s="1"/>
  <c r="N2262" i="45"/>
  <c r="P2262" i="45" s="1"/>
  <c r="N2250" i="45"/>
  <c r="P2250" i="45" s="1"/>
  <c r="N2246" i="45"/>
  <c r="P2246" i="45" s="1"/>
  <c r="N2178" i="45"/>
  <c r="P2178" i="45" s="1"/>
  <c r="G2349" i="45"/>
  <c r="G2301" i="45"/>
  <c r="P2418" i="45"/>
  <c r="L2277" i="45"/>
  <c r="N2277" i="45" s="1"/>
  <c r="L2389" i="45"/>
  <c r="N2389" i="45" s="1"/>
  <c r="L2385" i="45"/>
  <c r="N2385" i="45" s="1"/>
  <c r="L2361" i="45"/>
  <c r="N2361" i="45" s="1"/>
  <c r="L2357" i="45"/>
  <c r="N2357" i="45" s="1"/>
  <c r="L2341" i="45"/>
  <c r="N2341" i="45" s="1"/>
  <c r="L2337" i="45"/>
  <c r="N2337" i="45" s="1"/>
  <c r="L2313" i="45"/>
  <c r="N2313" i="45" s="1"/>
  <c r="L2289" i="45"/>
  <c r="N2289" i="45" s="1"/>
  <c r="P338" i="45"/>
  <c r="R338" i="45" s="1"/>
  <c r="G2518" i="45"/>
  <c r="L2518" i="45"/>
  <c r="N2518" i="45" s="1"/>
  <c r="L2146" i="45"/>
  <c r="N2146" i="45" s="1"/>
  <c r="K72" i="45"/>
  <c r="U72" i="45" s="1"/>
  <c r="V72" i="45" s="1"/>
  <c r="K56" i="45"/>
  <c r="N1419" i="45"/>
  <c r="P1419" i="45" s="1"/>
  <c r="Q1419" i="45" s="1"/>
  <c r="I801" i="45"/>
  <c r="S801" i="45" s="1"/>
  <c r="T801" i="45" s="1"/>
  <c r="N793" i="45"/>
  <c r="P793" i="45" s="1"/>
  <c r="N789" i="45"/>
  <c r="P789" i="45" s="1"/>
  <c r="N757" i="45"/>
  <c r="P757" i="45" s="1"/>
  <c r="N749" i="45"/>
  <c r="P749" i="45" s="1"/>
  <c r="R749" i="45" s="1"/>
  <c r="L1000" i="45"/>
  <c r="N1000" i="45" s="1"/>
  <c r="O1000" i="45" s="1"/>
  <c r="Q1000" i="45" s="1"/>
  <c r="R1000" i="45" s="1"/>
  <c r="L996" i="45"/>
  <c r="N996" i="45" s="1"/>
  <c r="L972" i="45"/>
  <c r="N972" i="45" s="1"/>
  <c r="L948" i="45"/>
  <c r="N948" i="45" s="1"/>
  <c r="P948" i="45" s="1"/>
  <c r="L924" i="45"/>
  <c r="N924" i="45" s="1"/>
  <c r="O924" i="45" s="1"/>
  <c r="L844" i="45"/>
  <c r="N844" i="45" s="1"/>
  <c r="O1055" i="45"/>
  <c r="Q1055" i="45" s="1"/>
  <c r="O1039" i="45"/>
  <c r="Q1039" i="45" s="1"/>
  <c r="L968" i="45"/>
  <c r="N968" i="45" s="1"/>
  <c r="G1244" i="45"/>
  <c r="I1355" i="45"/>
  <c r="L2094" i="45"/>
  <c r="N2094" i="45" s="1"/>
  <c r="L1810" i="45"/>
  <c r="N1810" i="45" s="1"/>
  <c r="N1335" i="45"/>
  <c r="P1335" i="45" s="1"/>
  <c r="N725" i="45"/>
  <c r="P725" i="45" s="1"/>
  <c r="O1130" i="45"/>
  <c r="Q1130" i="45" s="1"/>
  <c r="L2010" i="45"/>
  <c r="N2010" i="45" s="1"/>
  <c r="O1150" i="45"/>
  <c r="Q1150" i="45" s="1"/>
  <c r="L1806" i="45"/>
  <c r="N1806" i="45" s="1"/>
  <c r="P1806" i="45" s="1"/>
  <c r="O1063" i="45"/>
  <c r="Q1063" i="45" s="1"/>
  <c r="L932" i="45"/>
  <c r="N932" i="45" s="1"/>
  <c r="O1043" i="45"/>
  <c r="Q1043" i="45" s="1"/>
  <c r="G988" i="45"/>
  <c r="J1059" i="45"/>
  <c r="T1059" i="45" s="1"/>
  <c r="U1059" i="45" s="1"/>
  <c r="J1214" i="45"/>
  <c r="T1214" i="45" s="1"/>
  <c r="U1214" i="45" s="1"/>
  <c r="J1122" i="45"/>
  <c r="T1122" i="45" s="1"/>
  <c r="U1122" i="45" s="1"/>
  <c r="P1570" i="45"/>
  <c r="R1435" i="45"/>
  <c r="Q1435" i="45"/>
  <c r="O2454" i="45"/>
  <c r="Q2454" i="45" s="1"/>
  <c r="R2454" i="45" s="1"/>
  <c r="S1435" i="45"/>
  <c r="T1435" i="45" s="1"/>
  <c r="P1585" i="45"/>
  <c r="O1585" i="45"/>
  <c r="Q1585" i="45" s="1"/>
  <c r="R1585" i="45" s="1"/>
  <c r="O856" i="45"/>
  <c r="Q856" i="45" s="1"/>
  <c r="R856" i="45" s="1"/>
  <c r="P856" i="45"/>
  <c r="P450" i="45"/>
  <c r="O450" i="45"/>
  <c r="I1419" i="45"/>
  <c r="R1439" i="45"/>
  <c r="Q1439" i="45"/>
  <c r="S1439" i="45" s="1"/>
  <c r="T1439" i="45" s="1"/>
  <c r="Q1431" i="45"/>
  <c r="S1431" i="45" s="1"/>
  <c r="T1431" i="45" s="1"/>
  <c r="R1431" i="45"/>
  <c r="O2436" i="45"/>
  <c r="Q2436" i="45" s="1"/>
  <c r="R2436" i="45" s="1"/>
  <c r="P2436" i="45"/>
  <c r="G2444" i="45"/>
  <c r="G2522" i="45"/>
  <c r="Q2522" i="45" s="1"/>
  <c r="R2522" i="45" s="1"/>
  <c r="P2522" i="45"/>
  <c r="Q765" i="45"/>
  <c r="R765" i="45"/>
  <c r="P2462" i="45"/>
  <c r="O2462" i="45"/>
  <c r="Q2462" i="45" s="1"/>
  <c r="R2462" i="45" s="1"/>
  <c r="L2502" i="45"/>
  <c r="N2502" i="45" s="1"/>
  <c r="O2510" i="45"/>
  <c r="Q2510" i="45" s="1"/>
  <c r="R2510" i="45" s="1"/>
  <c r="T80" i="45"/>
  <c r="K80" i="45"/>
  <c r="U80" i="45" s="1"/>
  <c r="V80" i="45" s="1"/>
  <c r="T108" i="45"/>
  <c r="S108" i="45"/>
  <c r="T100" i="45"/>
  <c r="S100" i="45"/>
  <c r="S92" i="45"/>
  <c r="U92" i="45" s="1"/>
  <c r="V92" i="45" s="1"/>
  <c r="T92" i="45"/>
  <c r="T170" i="45"/>
  <c r="K170" i="45"/>
  <c r="K154" i="45"/>
  <c r="K138" i="45"/>
  <c r="K286" i="45"/>
  <c r="T286" i="45"/>
  <c r="S306" i="45"/>
  <c r="U306" i="45" s="1"/>
  <c r="V306" i="45" s="1"/>
  <c r="T306" i="45"/>
  <c r="U286" i="45"/>
  <c r="V286" i="45" s="1"/>
  <c r="S226" i="45"/>
  <c r="U226" i="45" s="1"/>
  <c r="V226" i="45" s="1"/>
  <c r="T226" i="45"/>
  <c r="S214" i="45"/>
  <c r="U214" i="45" s="1"/>
  <c r="V214" i="45" s="1"/>
  <c r="L636" i="45"/>
  <c r="N636" i="45" s="1"/>
  <c r="Q1475" i="45"/>
  <c r="R1475" i="45"/>
  <c r="O2142" i="45"/>
  <c r="Q2142" i="45" s="1"/>
  <c r="R2142" i="45" s="1"/>
  <c r="S360" i="45"/>
  <c r="Q450" i="45"/>
  <c r="R450" i="45" s="1"/>
  <c r="Q2190" i="45"/>
  <c r="S2190" i="45" s="1"/>
  <c r="T2190" i="45" s="1"/>
  <c r="P1530" i="45"/>
  <c r="O1530" i="45"/>
  <c r="Q1530" i="45" s="1"/>
  <c r="R1530" i="45" s="1"/>
  <c r="Q2234" i="45"/>
  <c r="S2234" i="45" s="1"/>
  <c r="T2234" i="45" s="1"/>
  <c r="R2234" i="45"/>
  <c r="R1447" i="45"/>
  <c r="Q1447" i="45"/>
  <c r="S166" i="45"/>
  <c r="U166" i="45" s="1"/>
  <c r="V166" i="45" s="1"/>
  <c r="T166" i="45"/>
  <c r="S198" i="45"/>
  <c r="T198" i="45"/>
  <c r="K392" i="45"/>
  <c r="S400" i="45"/>
  <c r="U400" i="45" s="1"/>
  <c r="V400" i="45" s="1"/>
  <c r="T400" i="45"/>
  <c r="S396" i="45"/>
  <c r="T396" i="45"/>
  <c r="P518" i="45"/>
  <c r="O518" i="45"/>
  <c r="Q518" i="45" s="1"/>
  <c r="R518" i="45" s="1"/>
  <c r="O506" i="45"/>
  <c r="Q506" i="45" s="1"/>
  <c r="R506" i="45" s="1"/>
  <c r="P506" i="45"/>
  <c r="P490" i="45"/>
  <c r="O490" i="45"/>
  <c r="Q490" i="45" s="1"/>
  <c r="R490" i="45" s="1"/>
  <c r="O632" i="45"/>
  <c r="P632" i="45"/>
  <c r="O620" i="45"/>
  <c r="Q620" i="45" s="1"/>
  <c r="R620" i="45" s="1"/>
  <c r="P620" i="45"/>
  <c r="G924" i="45"/>
  <c r="P1522" i="45"/>
  <c r="O1522" i="45"/>
  <c r="Q1522" i="45" s="1"/>
  <c r="R1522" i="45" s="1"/>
  <c r="O1514" i="45"/>
  <c r="Q1514" i="45" s="1"/>
  <c r="R1514" i="45" s="1"/>
  <c r="P1514" i="45"/>
  <c r="P1779" i="45"/>
  <c r="P1747" i="45"/>
  <c r="P1715" i="45"/>
  <c r="G1922" i="45"/>
  <c r="G1858" i="45"/>
  <c r="Q1858" i="45" s="1"/>
  <c r="R1858" i="45" s="1"/>
  <c r="P1858" i="45"/>
  <c r="G2078" i="45"/>
  <c r="P2078" i="45"/>
  <c r="R1395" i="45"/>
  <c r="Q1395" i="45"/>
  <c r="S1395" i="45" s="1"/>
  <c r="T1395" i="45" s="1"/>
  <c r="Q1339" i="45"/>
  <c r="R1339" i="45"/>
  <c r="P1562" i="45"/>
  <c r="O1562" i="45"/>
  <c r="L1636" i="45"/>
  <c r="N1636" i="45" s="1"/>
  <c r="P1636" i="45" s="1"/>
  <c r="L1624" i="45"/>
  <c r="N1624" i="45" s="1"/>
  <c r="L1783" i="45"/>
  <c r="N1783" i="45" s="1"/>
  <c r="P1759" i="45"/>
  <c r="O1759" i="45"/>
  <c r="Q1759" i="45" s="1"/>
  <c r="R1759" i="45" s="1"/>
  <c r="L1735" i="45"/>
  <c r="N1735" i="45" s="1"/>
  <c r="O1687" i="45"/>
  <c r="Q1687" i="45" s="1"/>
  <c r="R1687" i="45" s="1"/>
  <c r="P1687" i="45"/>
  <c r="P2074" i="45"/>
  <c r="O2074" i="45"/>
  <c r="P1842" i="45"/>
  <c r="R2250" i="45"/>
  <c r="Q2250" i="45"/>
  <c r="S2250" i="45" s="1"/>
  <c r="T2250" i="45" s="1"/>
  <c r="L2369" i="45"/>
  <c r="N2369" i="45" s="1"/>
  <c r="L2321" i="45"/>
  <c r="N2321" i="45" s="1"/>
  <c r="S1475" i="45"/>
  <c r="T1475" i="45" s="1"/>
  <c r="O2168" i="45"/>
  <c r="Q2168" i="45" s="1"/>
  <c r="R2168" i="45" s="1"/>
  <c r="P2168" i="45"/>
  <c r="Q2078" i="45"/>
  <c r="R2078" i="45" s="1"/>
  <c r="O2410" i="45"/>
  <c r="Q2410" i="45" s="1"/>
  <c r="R2410" i="45" s="1"/>
  <c r="P2410" i="45"/>
  <c r="S1198" i="45"/>
  <c r="P514" i="45"/>
  <c r="P2333" i="45"/>
  <c r="O2333" i="45"/>
  <c r="Q2333" i="45" s="1"/>
  <c r="R2333" i="45" s="1"/>
  <c r="O592" i="45"/>
  <c r="Q592" i="45" s="1"/>
  <c r="R592" i="45" s="1"/>
  <c r="P2365" i="45"/>
  <c r="O2365" i="45"/>
  <c r="Q2365" i="45" s="1"/>
  <c r="R2365" i="45" s="1"/>
  <c r="P310" i="45"/>
  <c r="R310" i="45" s="1"/>
  <c r="P158" i="45"/>
  <c r="R158" i="45" s="1"/>
  <c r="N1383" i="45"/>
  <c r="P1383" i="45" s="1"/>
  <c r="R1383" i="45" s="1"/>
  <c r="N1403" i="45"/>
  <c r="P1403" i="45" s="1"/>
  <c r="S1150" i="45"/>
  <c r="R1150" i="45"/>
  <c r="O1806" i="45"/>
  <c r="Q1806" i="45" s="1"/>
  <c r="R1806" i="45" s="1"/>
  <c r="K428" i="45"/>
  <c r="O2134" i="45"/>
  <c r="Q2134" i="45" s="1"/>
  <c r="R2134" i="45" s="1"/>
  <c r="P242" i="45"/>
  <c r="R242" i="45" s="1"/>
  <c r="N2194" i="45"/>
  <c r="P2194" i="45" s="1"/>
  <c r="Q2194" i="45" s="1"/>
  <c r="S2194" i="45" s="1"/>
  <c r="T2194" i="45" s="1"/>
  <c r="N2182" i="45"/>
  <c r="P2182" i="45" s="1"/>
  <c r="L2309" i="45"/>
  <c r="N2309" i="45" s="1"/>
  <c r="Q1423" i="45"/>
  <c r="S1423" i="45" s="1"/>
  <c r="T1423" i="45" s="1"/>
  <c r="R1423" i="45"/>
  <c r="P134" i="45"/>
  <c r="R134" i="45" s="1"/>
  <c r="P274" i="45"/>
  <c r="R274" i="45" s="1"/>
  <c r="L2444" i="45"/>
  <c r="N2444" i="45" s="1"/>
  <c r="O2444" i="45" s="1"/>
  <c r="P368" i="45"/>
  <c r="R368" i="45" s="1"/>
  <c r="P234" i="45"/>
  <c r="R234" i="45" s="1"/>
  <c r="L1862" i="45"/>
  <c r="N1862" i="45" s="1"/>
  <c r="L1743" i="45"/>
  <c r="N1743" i="45" s="1"/>
  <c r="L1950" i="45"/>
  <c r="N1950" i="45" s="1"/>
  <c r="P996" i="45"/>
  <c r="O996" i="45"/>
  <c r="Q996" i="45" s="1"/>
  <c r="R996" i="45" s="1"/>
  <c r="S765" i="45"/>
  <c r="T765" i="45" s="1"/>
  <c r="S1339" i="45"/>
  <c r="T1339" i="45" s="1"/>
  <c r="P940" i="45"/>
  <c r="P928" i="45"/>
  <c r="O1170" i="45"/>
  <c r="Q1170" i="45" s="1"/>
  <c r="P76" i="45"/>
  <c r="R76" i="45" s="1"/>
  <c r="P194" i="45"/>
  <c r="R194" i="45" s="1"/>
  <c r="L434" i="45"/>
  <c r="N434" i="45" s="1"/>
  <c r="L438" i="45"/>
  <c r="N438" i="45" s="1"/>
  <c r="L1874" i="45"/>
  <c r="N1874" i="45" s="1"/>
  <c r="O1874" i="45" s="1"/>
  <c r="Q1874" i="45" s="1"/>
  <c r="R1874" i="45" s="1"/>
  <c r="L2082" i="45"/>
  <c r="N2082" i="45" s="1"/>
  <c r="L1998" i="45"/>
  <c r="N1998" i="45" s="1"/>
  <c r="L1814" i="45"/>
  <c r="N1814" i="45" s="1"/>
  <c r="N1355" i="45"/>
  <c r="P1355" i="45" s="1"/>
  <c r="L2118" i="45"/>
  <c r="N2118" i="45" s="1"/>
  <c r="N1279" i="45"/>
  <c r="P1279" i="45" s="1"/>
  <c r="O2406" i="45"/>
  <c r="P2406" i="45"/>
  <c r="S1419" i="45"/>
  <c r="T1419" i="45" s="1"/>
  <c r="P258" i="45"/>
  <c r="R258" i="45" s="1"/>
  <c r="L2450" i="45"/>
  <c r="N2450" i="45" s="1"/>
  <c r="P2450" i="45" s="1"/>
  <c r="P350" i="45"/>
  <c r="R350" i="45" s="1"/>
  <c r="L1982" i="45"/>
  <c r="N1982" i="45" s="1"/>
  <c r="L1826" i="45"/>
  <c r="N1826" i="45" s="1"/>
  <c r="L1922" i="45"/>
  <c r="N1922" i="45" s="1"/>
  <c r="O1922" i="45" s="1"/>
  <c r="L546" i="45"/>
  <c r="N546" i="45" s="1"/>
  <c r="L482" i="45"/>
  <c r="N482" i="45" s="1"/>
  <c r="L1695" i="45"/>
  <c r="N1695" i="45" s="1"/>
  <c r="L1906" i="45"/>
  <c r="N1906" i="45" s="1"/>
  <c r="L542" i="45"/>
  <c r="N542" i="45" s="1"/>
  <c r="L478" i="45"/>
  <c r="N478" i="45" s="1"/>
  <c r="L446" i="45"/>
  <c r="N446" i="45" s="1"/>
  <c r="O446" i="45" s="1"/>
  <c r="Q446" i="45" s="1"/>
  <c r="R446" i="45" s="1"/>
  <c r="L710" i="45"/>
  <c r="N710" i="45" s="1"/>
  <c r="L1498" i="45"/>
  <c r="N1498" i="45" s="1"/>
  <c r="L1648" i="45"/>
  <c r="N1648" i="45" s="1"/>
  <c r="L2054" i="45"/>
  <c r="N2054" i="45" s="1"/>
  <c r="P346" i="45"/>
  <c r="R346" i="45" s="1"/>
  <c r="L836" i="45"/>
  <c r="N836" i="45" s="1"/>
  <c r="N1463" i="45"/>
  <c r="P1463" i="45" s="1"/>
  <c r="L1703" i="45"/>
  <c r="N1703" i="45" s="1"/>
  <c r="L1918" i="45"/>
  <c r="N1918" i="45" s="1"/>
  <c r="N1375" i="45"/>
  <c r="P1375" i="45" s="1"/>
  <c r="N2202" i="45"/>
  <c r="P2202" i="45" s="1"/>
  <c r="L2138" i="45"/>
  <c r="N2138" i="45" s="1"/>
  <c r="L2042" i="45"/>
  <c r="N2042" i="45" s="1"/>
  <c r="L1958" i="45"/>
  <c r="N1958" i="45" s="1"/>
  <c r="N2242" i="45"/>
  <c r="P2242" i="45" s="1"/>
  <c r="Q2242" i="45" s="1"/>
  <c r="S2242" i="45" s="1"/>
  <c r="T2242" i="45" s="1"/>
  <c r="L1850" i="45"/>
  <c r="N1850" i="45" s="1"/>
  <c r="N1315" i="45"/>
  <c r="P1315" i="45" s="1"/>
  <c r="L2377" i="45"/>
  <c r="N2377" i="45" s="1"/>
  <c r="L1707" i="45"/>
  <c r="N1707" i="45" s="1"/>
  <c r="P1707" i="45" s="1"/>
  <c r="L2381" i="45"/>
  <c r="N2381" i="45" s="1"/>
  <c r="N2222" i="45"/>
  <c r="P2222" i="45" s="1"/>
  <c r="R2222" i="45" s="1"/>
  <c r="L2150" i="45"/>
  <c r="N2150" i="45" s="1"/>
  <c r="L2345" i="45"/>
  <c r="N2345" i="45" s="1"/>
  <c r="N821" i="45"/>
  <c r="P821" i="45" s="1"/>
  <c r="L840" i="45"/>
  <c r="N840" i="45" s="1"/>
  <c r="N2254" i="45"/>
  <c r="P2254" i="45" s="1"/>
  <c r="L454" i="45"/>
  <c r="N454" i="45" s="1"/>
  <c r="L706" i="45"/>
  <c r="N706" i="45" s="1"/>
  <c r="O706" i="45" s="1"/>
  <c r="Q706" i="45" s="1"/>
  <c r="R706" i="45" s="1"/>
  <c r="N761" i="45"/>
  <c r="P761" i="45" s="1"/>
  <c r="R761" i="45" s="1"/>
  <c r="N753" i="45"/>
  <c r="P753" i="45" s="1"/>
  <c r="L2478" i="45"/>
  <c r="N2478" i="45" s="1"/>
  <c r="L604" i="45"/>
  <c r="N604" i="45" s="1"/>
  <c r="P604" i="45" s="1"/>
  <c r="L442" i="45"/>
  <c r="N442" i="45" s="1"/>
  <c r="O1142" i="45"/>
  <c r="Q1142" i="45" s="1"/>
  <c r="P60" i="45"/>
  <c r="R60" i="45" s="1"/>
  <c r="L1518" i="45"/>
  <c r="N1518" i="45" s="1"/>
  <c r="L2126" i="45"/>
  <c r="N2126" i="45" s="1"/>
  <c r="L470" i="45"/>
  <c r="N470" i="45" s="1"/>
  <c r="N1487" i="45"/>
  <c r="P1487" i="45" s="1"/>
  <c r="L1494" i="45"/>
  <c r="N1494" i="45" s="1"/>
  <c r="N1359" i="45"/>
  <c r="P1359" i="45" s="1"/>
  <c r="L656" i="45"/>
  <c r="N656" i="45" s="1"/>
  <c r="O656" i="45" s="1"/>
  <c r="Q656" i="45" s="1"/>
  <c r="R656" i="45" s="1"/>
  <c r="P130" i="45"/>
  <c r="R130" i="45" s="1"/>
  <c r="L904" i="45"/>
  <c r="N904" i="45" s="1"/>
  <c r="P154" i="45"/>
  <c r="R154" i="45" s="1"/>
  <c r="S154" i="45" s="1"/>
  <c r="L964" i="45"/>
  <c r="N964" i="45" s="1"/>
  <c r="L908" i="45"/>
  <c r="N908" i="45" s="1"/>
  <c r="P138" i="45"/>
  <c r="R138" i="45" s="1"/>
  <c r="S138" i="45" s="1"/>
  <c r="L2317" i="45"/>
  <c r="N2317" i="45" s="1"/>
  <c r="P428" i="45"/>
  <c r="R428" i="45" s="1"/>
  <c r="S428" i="45" s="1"/>
  <c r="L2482" i="45"/>
  <c r="N2482" i="45" s="1"/>
  <c r="L1755" i="45"/>
  <c r="N1755" i="45" s="1"/>
  <c r="L920" i="45"/>
  <c r="N920" i="45" s="1"/>
  <c r="L1866" i="45"/>
  <c r="N1866" i="45" s="1"/>
  <c r="N829" i="45"/>
  <c r="P829" i="45" s="1"/>
  <c r="K218" i="45"/>
  <c r="P230" i="45"/>
  <c r="R230" i="45" s="1"/>
  <c r="P182" i="45"/>
  <c r="R182" i="45" s="1"/>
  <c r="I809" i="45"/>
  <c r="G936" i="45"/>
  <c r="J1150" i="45"/>
  <c r="J1118" i="45"/>
  <c r="T1118" i="45" s="1"/>
  <c r="U1118" i="45" s="1"/>
  <c r="J1086" i="45"/>
  <c r="T1086" i="45" s="1"/>
  <c r="U1086" i="45" s="1"/>
  <c r="O1182" i="45"/>
  <c r="Q1182" i="45" s="1"/>
  <c r="I1463" i="45"/>
  <c r="G1498" i="45"/>
  <c r="N813" i="45"/>
  <c r="P813" i="45" s="1"/>
  <c r="L2373" i="45"/>
  <c r="N2373" i="45" s="1"/>
  <c r="L530" i="45"/>
  <c r="N530" i="45" s="1"/>
  <c r="L2458" i="45"/>
  <c r="N2458" i="45" s="1"/>
  <c r="L574" i="45"/>
  <c r="N574" i="45" s="1"/>
  <c r="O574" i="45" s="1"/>
  <c r="Q574" i="45" s="1"/>
  <c r="R574" i="45" s="1"/>
  <c r="O1027" i="45"/>
  <c r="Q1027" i="45" s="1"/>
  <c r="J1222" i="45"/>
  <c r="T1222" i="45" s="1"/>
  <c r="U1222" i="45" s="1"/>
  <c r="I1451" i="45"/>
  <c r="G2432" i="45"/>
  <c r="K12" i="45"/>
  <c r="K326" i="45"/>
  <c r="K310" i="45"/>
  <c r="K294" i="45"/>
  <c r="K262" i="45"/>
  <c r="K246" i="45"/>
  <c r="U246" i="45" s="1"/>
  <c r="V246" i="45" s="1"/>
  <c r="G948" i="45"/>
  <c r="I1379" i="45"/>
  <c r="N2238" i="45"/>
  <c r="P2238" i="45" s="1"/>
  <c r="Q2238" i="45" s="1"/>
  <c r="S2238" i="45" s="1"/>
  <c r="T2238" i="45" s="1"/>
  <c r="L702" i="45"/>
  <c r="N702" i="45" s="1"/>
  <c r="O702" i="45" s="1"/>
  <c r="Q702" i="45" s="1"/>
  <c r="R702" i="45" s="1"/>
  <c r="L960" i="45"/>
  <c r="N960" i="45" s="1"/>
  <c r="P116" i="45"/>
  <c r="R116" i="45" s="1"/>
  <c r="O1082" i="45"/>
  <c r="Q1082" i="45" s="1"/>
  <c r="L510" i="45"/>
  <c r="N510" i="45" s="1"/>
  <c r="O510" i="45" s="1"/>
  <c r="Q510" i="45" s="1"/>
  <c r="R510" i="45" s="1"/>
  <c r="O1166" i="45"/>
  <c r="Q1166" i="45" s="1"/>
  <c r="L2006" i="45"/>
  <c r="N2006" i="45" s="1"/>
  <c r="L600" i="45"/>
  <c r="N600" i="45" s="1"/>
  <c r="P600" i="45" s="1"/>
  <c r="P412" i="45"/>
  <c r="R412" i="45" s="1"/>
  <c r="S412" i="45" s="1"/>
  <c r="U412" i="45" s="1"/>
  <c r="V412" i="45" s="1"/>
  <c r="P364" i="45"/>
  <c r="R364" i="45" s="1"/>
  <c r="N817" i="45"/>
  <c r="P817" i="45" s="1"/>
  <c r="N773" i="45"/>
  <c r="P773" i="45" s="1"/>
  <c r="L1616" i="45"/>
  <c r="N1616" i="45" s="1"/>
  <c r="P146" i="45"/>
  <c r="R146" i="45" s="1"/>
  <c r="L2325" i="45"/>
  <c r="N2325" i="45" s="1"/>
  <c r="I1467" i="45"/>
  <c r="I1411" i="45"/>
  <c r="K108" i="45"/>
  <c r="K174" i="45"/>
  <c r="K158" i="45"/>
  <c r="I825" i="45"/>
  <c r="G848" i="45"/>
  <c r="I1375" i="45"/>
  <c r="I1327" i="45"/>
  <c r="I1267" i="45"/>
  <c r="I2246" i="45"/>
  <c r="G2385" i="45"/>
  <c r="G2353" i="45"/>
  <c r="Q2353" i="45" s="1"/>
  <c r="R2353" i="45" s="1"/>
  <c r="G2406" i="45"/>
  <c r="U20" i="45"/>
  <c r="V20" i="45" s="1"/>
  <c r="O1898" i="45"/>
  <c r="Q733" i="45"/>
  <c r="R733" i="45"/>
  <c r="O1798" i="45"/>
  <c r="P1798" i="45"/>
  <c r="P1854" i="45"/>
  <c r="P1910" i="45"/>
  <c r="O1910" i="45"/>
  <c r="Q1910" i="45" s="1"/>
  <c r="R1910" i="45" s="1"/>
  <c r="O1954" i="45"/>
  <c r="Q1954" i="45" s="1"/>
  <c r="R1954" i="45" s="1"/>
  <c r="P1954" i="45"/>
  <c r="O1534" i="45"/>
  <c r="Q1534" i="45" s="1"/>
  <c r="R1534" i="45" s="1"/>
  <c r="P1534" i="45"/>
  <c r="Q1287" i="45"/>
  <c r="S1287" i="45" s="1"/>
  <c r="T1287" i="45" s="1"/>
  <c r="R1287" i="45"/>
  <c r="R1307" i="45"/>
  <c r="Q1307" i="45"/>
  <c r="S1307" i="45" s="1"/>
  <c r="T1307" i="45" s="1"/>
  <c r="Q1347" i="45"/>
  <c r="S1347" i="45" s="1"/>
  <c r="T1347" i="45" s="1"/>
  <c r="R1363" i="45"/>
  <c r="Q1363" i="45"/>
  <c r="S1363" i="45" s="1"/>
  <c r="T1363" i="45" s="1"/>
  <c r="R1407" i="45"/>
  <c r="Q1407" i="45"/>
  <c r="Q745" i="45"/>
  <c r="S745" i="45" s="1"/>
  <c r="T745" i="45" s="1"/>
  <c r="R745" i="45"/>
  <c r="P1914" i="45"/>
  <c r="O1605" i="45"/>
  <c r="Q1605" i="45" s="1"/>
  <c r="R1605" i="45" s="1"/>
  <c r="P1605" i="45"/>
  <c r="R1275" i="45"/>
  <c r="Q1275" i="45"/>
  <c r="S1275" i="45" s="1"/>
  <c r="T1275" i="45" s="1"/>
  <c r="R1351" i="45"/>
  <c r="Q1351" i="45"/>
  <c r="S1351" i="45" s="1"/>
  <c r="T1351" i="45" s="1"/>
  <c r="R1415" i="45"/>
  <c r="Q1415" i="45"/>
  <c r="S1415" i="45" s="1"/>
  <c r="T1415" i="45" s="1"/>
  <c r="O1609" i="45"/>
  <c r="Q1609" i="45" s="1"/>
  <c r="R1609" i="45" s="1"/>
  <c r="P1609" i="45"/>
  <c r="Q1267" i="45"/>
  <c r="R1267" i="45"/>
  <c r="P690" i="45"/>
  <c r="O1794" i="45"/>
  <c r="Q1794" i="45" s="1"/>
  <c r="R1794" i="45" s="1"/>
  <c r="P1794" i="45"/>
  <c r="P1558" i="45"/>
  <c r="O1558" i="45"/>
  <c r="R1335" i="45"/>
  <c r="Q1335" i="45"/>
  <c r="S1335" i="45" s="1"/>
  <c r="T1335" i="45" s="1"/>
  <c r="O2474" i="45"/>
  <c r="P2474" i="45"/>
  <c r="P836" i="45"/>
  <c r="O836" i="45"/>
  <c r="Q836" i="45" s="1"/>
  <c r="R836" i="45" s="1"/>
  <c r="O1934" i="45"/>
  <c r="P1934" i="45"/>
  <c r="O2090" i="45"/>
  <c r="Q2090" i="45" s="1"/>
  <c r="R2090" i="45" s="1"/>
  <c r="P2090" i="45"/>
  <c r="P2138" i="45"/>
  <c r="O2138" i="45"/>
  <c r="Q2138" i="45" s="1"/>
  <c r="R2138" i="45" s="1"/>
  <c r="O1723" i="45"/>
  <c r="Q1723" i="45" s="1"/>
  <c r="R1723" i="45" s="1"/>
  <c r="P1723" i="45"/>
  <c r="P1783" i="45"/>
  <c r="O1783" i="45"/>
  <c r="Q1783" i="45" s="1"/>
  <c r="R1783" i="45" s="1"/>
  <c r="P1550" i="45"/>
  <c r="O1550" i="45"/>
  <c r="Q1550" i="45" s="1"/>
  <c r="R1550" i="45" s="1"/>
  <c r="Q1303" i="45"/>
  <c r="S1303" i="45" s="1"/>
  <c r="T1303" i="45" s="1"/>
  <c r="R1303" i="45"/>
  <c r="Q1371" i="45"/>
  <c r="S1371" i="45" s="1"/>
  <c r="T1371" i="45" s="1"/>
  <c r="R1371" i="45"/>
  <c r="O2502" i="45"/>
  <c r="Q2502" i="45" s="1"/>
  <c r="R2502" i="45" s="1"/>
  <c r="P2502" i="45"/>
  <c r="Q1383" i="45"/>
  <c r="S1383" i="45" s="1"/>
  <c r="T1383" i="45" s="1"/>
  <c r="T322" i="45"/>
  <c r="S1086" i="45"/>
  <c r="O2486" i="45"/>
  <c r="O2450" i="45"/>
  <c r="Q2450" i="45" s="1"/>
  <c r="R2450" i="45" s="1"/>
  <c r="T408" i="45"/>
  <c r="S408" i="45"/>
  <c r="Q2222" i="45"/>
  <c r="S2222" i="45" s="1"/>
  <c r="T2222" i="45" s="1"/>
  <c r="O604" i="45"/>
  <c r="S64" i="45"/>
  <c r="U64" i="45" s="1"/>
  <c r="V64" i="45" s="1"/>
  <c r="T238" i="45"/>
  <c r="S238" i="45"/>
  <c r="P908" i="45"/>
  <c r="O908" i="45"/>
  <c r="Q908" i="45" s="1"/>
  <c r="R908" i="45" s="1"/>
  <c r="R1070" i="45"/>
  <c r="T1070" i="45" s="1"/>
  <c r="U1070" i="45" s="1"/>
  <c r="S1070" i="45"/>
  <c r="R2238" i="45"/>
  <c r="P2006" i="45"/>
  <c r="O2006" i="45"/>
  <c r="O600" i="45"/>
  <c r="Q600" i="45" s="1"/>
  <c r="R600" i="45" s="1"/>
  <c r="Q1443" i="45"/>
  <c r="T368" i="45"/>
  <c r="S368" i="45"/>
  <c r="O652" i="45"/>
  <c r="L912" i="45"/>
  <c r="N912" i="45" s="1"/>
  <c r="L698" i="45"/>
  <c r="N698" i="45" s="1"/>
  <c r="L2506" i="45"/>
  <c r="N2506" i="45" s="1"/>
  <c r="F2533" i="45"/>
  <c r="F2544" i="45" s="1"/>
  <c r="P326" i="45"/>
  <c r="R326" i="45" s="1"/>
  <c r="P266" i="45"/>
  <c r="R266" i="45" s="1"/>
  <c r="P254" i="45"/>
  <c r="R254" i="45" s="1"/>
  <c r="P202" i="45"/>
  <c r="R202" i="45" s="1"/>
  <c r="P186" i="45"/>
  <c r="R186" i="45" s="1"/>
  <c r="P174" i="45"/>
  <c r="R174" i="45" s="1"/>
  <c r="O1226" i="45"/>
  <c r="Q1226" i="45" s="1"/>
  <c r="O1158" i="45"/>
  <c r="Q1158" i="45" s="1"/>
  <c r="U56" i="45"/>
  <c r="V56" i="45" s="1"/>
  <c r="T40" i="45"/>
  <c r="P222" i="45"/>
  <c r="R222" i="45" s="1"/>
  <c r="L1719" i="45"/>
  <c r="N1719" i="45" s="1"/>
  <c r="L2432" i="45"/>
  <c r="N2432" i="45" s="1"/>
  <c r="N1459" i="45"/>
  <c r="P1459" i="45" s="1"/>
  <c r="O1094" i="45"/>
  <c r="Q1094" i="45" s="1"/>
  <c r="P48" i="45"/>
  <c r="R48" i="45" s="1"/>
  <c r="L648" i="45"/>
  <c r="N648" i="45" s="1"/>
  <c r="L2018" i="45"/>
  <c r="N2018" i="45" s="1"/>
  <c r="L2301" i="45"/>
  <c r="N2301" i="45" s="1"/>
  <c r="N2206" i="45"/>
  <c r="P2206" i="45" s="1"/>
  <c r="T84" i="45"/>
  <c r="P36" i="45"/>
  <c r="R36" i="45" s="1"/>
  <c r="P122" i="45"/>
  <c r="R122" i="45" s="1"/>
  <c r="I2230" i="45"/>
  <c r="N2230" i="45"/>
  <c r="P2230" i="45" s="1"/>
  <c r="Q2230" i="45" s="1"/>
  <c r="N2214" i="45"/>
  <c r="P2214" i="45" s="1"/>
  <c r="N2210" i="45"/>
  <c r="P2210" i="45" s="1"/>
  <c r="P142" i="45"/>
  <c r="R142" i="45" s="1"/>
  <c r="P302" i="45"/>
  <c r="R302" i="45" s="1"/>
  <c r="K84" i="45"/>
  <c r="U84" i="45" s="1"/>
  <c r="V84" i="45" s="1"/>
  <c r="O1047" i="45"/>
  <c r="Q1047" i="45" s="1"/>
  <c r="L888" i="45"/>
  <c r="N888" i="45" s="1"/>
  <c r="L672" i="45"/>
  <c r="N672" i="45" s="1"/>
  <c r="P2402" i="45"/>
  <c r="K100" i="45"/>
  <c r="U100" i="45" s="1"/>
  <c r="V100" i="45" s="1"/>
  <c r="K116" i="45"/>
  <c r="K238" i="45"/>
  <c r="G952" i="45"/>
  <c r="Q952" i="45" s="1"/>
  <c r="R952" i="45" s="1"/>
  <c r="J1027" i="45"/>
  <c r="J1134" i="45"/>
  <c r="T1134" i="45" s="1"/>
  <c r="U1134" i="45" s="1"/>
  <c r="I1359" i="45"/>
  <c r="K104" i="45"/>
  <c r="U104" i="45" s="1"/>
  <c r="V104" i="45" s="1"/>
  <c r="T104" i="45"/>
  <c r="K88" i="45"/>
  <c r="U88" i="45" s="1"/>
  <c r="V88" i="45" s="1"/>
  <c r="T88" i="45"/>
  <c r="K24" i="45"/>
  <c r="U24" i="45" s="1"/>
  <c r="V24" i="45" s="1"/>
  <c r="T24" i="45"/>
  <c r="T56" i="45"/>
  <c r="T72" i="45"/>
  <c r="K40" i="45"/>
  <c r="U40" i="45" s="1"/>
  <c r="V40" i="45" s="1"/>
  <c r="R1090" i="45" l="1"/>
  <c r="T1090" i="45" s="1"/>
  <c r="U1090" i="45" s="1"/>
  <c r="S1090" i="45"/>
  <c r="S1015" i="45"/>
  <c r="R1015" i="45"/>
  <c r="T1015" i="45" s="1"/>
  <c r="U1015" i="45" s="1"/>
  <c r="R1210" i="45"/>
  <c r="T1210" i="45" s="1"/>
  <c r="U1210" i="45" s="1"/>
  <c r="S1210" i="45"/>
  <c r="O608" i="45"/>
  <c r="Q608" i="45" s="1"/>
  <c r="R608" i="45" s="1"/>
  <c r="P608" i="45"/>
  <c r="S1023" i="45"/>
  <c r="U408" i="45"/>
  <c r="V408" i="45" s="1"/>
  <c r="Q1319" i="45"/>
  <c r="S1319" i="45" s="1"/>
  <c r="T1319" i="45" s="1"/>
  <c r="Q1311" i="45"/>
  <c r="S1311" i="45" s="1"/>
  <c r="T1311" i="45" s="1"/>
  <c r="S733" i="45"/>
  <c r="T733" i="45" s="1"/>
  <c r="R1178" i="45"/>
  <c r="T1178" i="45" s="1"/>
  <c r="U1178" i="45" s="1"/>
  <c r="T8" i="45"/>
  <c r="O1676" i="45"/>
  <c r="Q1676" i="45" s="1"/>
  <c r="R1676" i="45" s="1"/>
  <c r="P2014" i="45"/>
  <c r="U396" i="45"/>
  <c r="V396" i="45" s="1"/>
  <c r="S1447" i="45"/>
  <c r="T1447" i="45" s="1"/>
  <c r="O558" i="45"/>
  <c r="Q558" i="45" s="1"/>
  <c r="R558" i="45" s="1"/>
  <c r="S16" i="45"/>
  <c r="U16" i="45" s="1"/>
  <c r="V16" i="45" s="1"/>
  <c r="P668" i="45"/>
  <c r="T1190" i="45"/>
  <c r="U1190" i="45" s="1"/>
  <c r="Q2293" i="45"/>
  <c r="R2293" i="45" s="1"/>
  <c r="S1190" i="45"/>
  <c r="S1263" i="45"/>
  <c r="T1263" i="45" s="1"/>
  <c r="R1427" i="45"/>
  <c r="R1146" i="45"/>
  <c r="T1146" i="45" s="1"/>
  <c r="U1146" i="45" s="1"/>
  <c r="P2349" i="45"/>
  <c r="O2349" i="45"/>
  <c r="Q2349" i="45" s="1"/>
  <c r="R2349" i="45" s="1"/>
  <c r="R1291" i="45"/>
  <c r="Q1291" i="45"/>
  <c r="S1291" i="45" s="1"/>
  <c r="T1291" i="45" s="1"/>
  <c r="Q1263" i="45"/>
  <c r="R1263" i="45"/>
  <c r="R1114" i="45"/>
  <c r="T1114" i="45" s="1"/>
  <c r="U1114" i="45" s="1"/>
  <c r="S1114" i="45"/>
  <c r="P2034" i="45"/>
  <c r="P1691" i="45"/>
  <c r="O1691" i="45"/>
  <c r="Q1691" i="45" s="1"/>
  <c r="R1691" i="45" s="1"/>
  <c r="T290" i="45"/>
  <c r="S290" i="45"/>
  <c r="R1411" i="45"/>
  <c r="Q1411" i="45"/>
  <c r="S1411" i="45" s="1"/>
  <c r="T1411" i="45" s="1"/>
  <c r="S1174" i="45"/>
  <c r="R1174" i="45"/>
  <c r="T1174" i="45" s="1"/>
  <c r="U1174" i="45" s="1"/>
  <c r="Q604" i="45"/>
  <c r="R604" i="45" s="1"/>
  <c r="Q1934" i="45"/>
  <c r="R1934" i="45" s="1"/>
  <c r="Q2474" i="45"/>
  <c r="R2474" i="45" s="1"/>
  <c r="Q1898" i="45"/>
  <c r="R1898" i="45" s="1"/>
  <c r="O988" i="45"/>
  <c r="R1102" i="45"/>
  <c r="T1102" i="45" s="1"/>
  <c r="U1102" i="45" s="1"/>
  <c r="Q924" i="45"/>
  <c r="R924" i="45" s="1"/>
  <c r="O566" i="45"/>
  <c r="Q566" i="45" s="1"/>
  <c r="R566" i="45" s="1"/>
  <c r="U198" i="45"/>
  <c r="V198" i="45" s="1"/>
  <c r="O1830" i="45"/>
  <c r="Q1830" i="45" s="1"/>
  <c r="R1830" i="45" s="1"/>
  <c r="U290" i="45"/>
  <c r="V290" i="45" s="1"/>
  <c r="S1427" i="45"/>
  <c r="T1427" i="45" s="1"/>
  <c r="Q1715" i="45"/>
  <c r="R1715" i="45" s="1"/>
  <c r="Q668" i="45"/>
  <c r="R668" i="45" s="1"/>
  <c r="R1251" i="45"/>
  <c r="T246" i="45"/>
  <c r="O1739" i="45"/>
  <c r="Q1739" i="45" s="1"/>
  <c r="R1739" i="45" s="1"/>
  <c r="R1238" i="45"/>
  <c r="T1238" i="45" s="1"/>
  <c r="U1238" i="45" s="1"/>
  <c r="O596" i="45"/>
  <c r="Q596" i="45" s="1"/>
  <c r="R596" i="45" s="1"/>
  <c r="P596" i="45"/>
  <c r="P1870" i="45"/>
  <c r="O1870" i="45"/>
  <c r="O1652" i="45"/>
  <c r="Q1652" i="45" s="1"/>
  <c r="R1652" i="45" s="1"/>
  <c r="P1652" i="45"/>
  <c r="O2106" i="45"/>
  <c r="Q2106" i="45" s="1"/>
  <c r="R2106" i="45" s="1"/>
  <c r="P2106" i="45"/>
  <c r="R1387" i="45"/>
  <c r="Q1387" i="45"/>
  <c r="S1387" i="45" s="1"/>
  <c r="T1387" i="45" s="1"/>
  <c r="R1230" i="45"/>
  <c r="T1230" i="45" s="1"/>
  <c r="U1230" i="45" s="1"/>
  <c r="S1230" i="45"/>
  <c r="Q761" i="45"/>
  <c r="S761" i="45" s="1"/>
  <c r="T761" i="45" s="1"/>
  <c r="O1636" i="45"/>
  <c r="Q1636" i="45" s="1"/>
  <c r="R1636" i="45" s="1"/>
  <c r="Q848" i="45"/>
  <c r="R848" i="45" s="1"/>
  <c r="O1510" i="45"/>
  <c r="Q1510" i="45" s="1"/>
  <c r="R1510" i="45" s="1"/>
  <c r="U170" i="45"/>
  <c r="V170" i="45" s="1"/>
  <c r="Q1870" i="45"/>
  <c r="R1870" i="45" s="1"/>
  <c r="S781" i="45"/>
  <c r="T781" i="45" s="1"/>
  <c r="S777" i="45"/>
  <c r="T777" i="45" s="1"/>
  <c r="R781" i="45"/>
  <c r="P1664" i="45"/>
  <c r="P2114" i="45"/>
  <c r="Q2305" i="45"/>
  <c r="R2305" i="45" s="1"/>
  <c r="O1846" i="45"/>
  <c r="Q1846" i="45" s="1"/>
  <c r="R1846" i="45" s="1"/>
  <c r="O1628" i="45"/>
  <c r="Q1628" i="45" s="1"/>
  <c r="R1628" i="45" s="1"/>
  <c r="P1628" i="45"/>
  <c r="R721" i="45"/>
  <c r="Q721" i="45"/>
  <c r="S721" i="45" s="1"/>
  <c r="T721" i="45" s="1"/>
  <c r="O848" i="45"/>
  <c r="P848" i="45"/>
  <c r="S1106" i="45"/>
  <c r="R1106" i="45"/>
  <c r="T1106" i="45" s="1"/>
  <c r="U1106" i="45" s="1"/>
  <c r="P2086" i="45"/>
  <c r="O2086" i="45"/>
  <c r="Q2086" i="45" s="1"/>
  <c r="R2086" i="45" s="1"/>
  <c r="N8" i="98"/>
  <c r="F15" i="98" s="1"/>
  <c r="I15" i="98" s="1"/>
  <c r="D28" i="1"/>
  <c r="D32" i="1" s="1"/>
  <c r="D40" i="1"/>
  <c r="D35" i="1"/>
  <c r="D38" i="1" s="1"/>
  <c r="O1502" i="45"/>
  <c r="Q1502" i="45" s="1"/>
  <c r="R1502" i="45" s="1"/>
  <c r="P1502" i="45"/>
  <c r="O694" i="45"/>
  <c r="Q694" i="45" s="1"/>
  <c r="R694" i="45" s="1"/>
  <c r="P694" i="45"/>
  <c r="S112" i="45"/>
  <c r="U112" i="45" s="1"/>
  <c r="V112" i="45" s="1"/>
  <c r="T112" i="45"/>
  <c r="T150" i="45"/>
  <c r="S150" i="45"/>
  <c r="U150" i="45" s="1"/>
  <c r="V150" i="45" s="1"/>
  <c r="Q1779" i="45"/>
  <c r="R1779" i="45" s="1"/>
  <c r="P486" i="45"/>
  <c r="O486" i="45"/>
  <c r="Q486" i="45" s="1"/>
  <c r="R486" i="45" s="1"/>
  <c r="Q1471" i="45"/>
  <c r="S1471" i="45" s="1"/>
  <c r="T1471" i="45" s="1"/>
  <c r="R1471" i="45"/>
  <c r="Q737" i="45"/>
  <c r="S737" i="45" s="1"/>
  <c r="T737" i="45" s="1"/>
  <c r="R737" i="45"/>
  <c r="R1259" i="45"/>
  <c r="Q1259" i="45"/>
  <c r="P860" i="45"/>
  <c r="O860" i="45"/>
  <c r="Q860" i="45" s="1"/>
  <c r="R860" i="45" s="1"/>
  <c r="Q1343" i="45"/>
  <c r="S1343" i="45" s="1"/>
  <c r="T1343" i="45" s="1"/>
  <c r="R1343" i="45"/>
  <c r="I84" i="2"/>
  <c r="I85" i="2"/>
  <c r="L88" i="2"/>
  <c r="I88" i="2" s="1"/>
  <c r="B88" i="2" s="1"/>
  <c r="O1946" i="45"/>
  <c r="Q1946" i="45" s="1"/>
  <c r="R1946" i="45" s="1"/>
  <c r="P1946" i="45"/>
  <c r="S28" i="45"/>
  <c r="U28" i="45" s="1"/>
  <c r="V28" i="45" s="1"/>
  <c r="T28" i="45"/>
  <c r="S270" i="45"/>
  <c r="U270" i="45" s="1"/>
  <c r="V270" i="45" s="1"/>
  <c r="T270" i="45"/>
  <c r="S1206" i="45"/>
  <c r="R1206" i="45"/>
  <c r="O864" i="45"/>
  <c r="Q864" i="45" s="1"/>
  <c r="R864" i="45" s="1"/>
  <c r="P864" i="45"/>
  <c r="P1727" i="45"/>
  <c r="O1727" i="45"/>
  <c r="Q1727" i="45" s="1"/>
  <c r="R1727" i="45" s="1"/>
  <c r="P1886" i="45"/>
  <c r="O1886" i="45"/>
  <c r="Q1886" i="45" s="1"/>
  <c r="R1886" i="45" s="1"/>
  <c r="O984" i="45"/>
  <c r="P984" i="45"/>
  <c r="R769" i="45"/>
  <c r="Q769" i="45"/>
  <c r="S769" i="45" s="1"/>
  <c r="T769" i="45" s="1"/>
  <c r="I67" i="2"/>
  <c r="S1259" i="45"/>
  <c r="T1259" i="45" s="1"/>
  <c r="Q984" i="45"/>
  <c r="R984" i="45" s="1"/>
  <c r="Q2258" i="45"/>
  <c r="S2258" i="45" s="1"/>
  <c r="T2258" i="45" s="1"/>
  <c r="R2258" i="45"/>
  <c r="O2070" i="45"/>
  <c r="P2070" i="45"/>
  <c r="R1399" i="45"/>
  <c r="Q1399" i="45"/>
  <c r="S1399" i="45" s="1"/>
  <c r="T1399" i="45" s="1"/>
  <c r="S52" i="45"/>
  <c r="U52" i="45" s="1"/>
  <c r="V52" i="45" s="1"/>
  <c r="T52" i="45"/>
  <c r="P2329" i="45"/>
  <c r="O2329" i="45"/>
  <c r="Q2329" i="45" s="1"/>
  <c r="R2329" i="45" s="1"/>
  <c r="S1138" i="45"/>
  <c r="R1138" i="45"/>
  <c r="T1138" i="45" s="1"/>
  <c r="U1138" i="45" s="1"/>
  <c r="Q825" i="45"/>
  <c r="S825" i="45" s="1"/>
  <c r="T825" i="45" s="1"/>
  <c r="R825" i="45"/>
  <c r="Q1255" i="45"/>
  <c r="S1255" i="45" s="1"/>
  <c r="T1255" i="45" s="1"/>
  <c r="R1255" i="45"/>
  <c r="P2038" i="45"/>
  <c r="O2038" i="45"/>
  <c r="Q2038" i="45" s="1"/>
  <c r="R2038" i="45" s="1"/>
  <c r="R1035" i="45"/>
  <c r="T1035" i="45" s="1"/>
  <c r="U1035" i="45" s="1"/>
  <c r="S1035" i="45"/>
  <c r="P1566" i="45"/>
  <c r="O1566" i="45"/>
  <c r="Q1566" i="45" s="1"/>
  <c r="R1566" i="45" s="1"/>
  <c r="Q2062" i="45"/>
  <c r="R2062" i="45" s="1"/>
  <c r="P924" i="45"/>
  <c r="R1419" i="45"/>
  <c r="Q2070" i="45"/>
  <c r="R2070" i="45" s="1"/>
  <c r="U44" i="45"/>
  <c r="V44" i="45" s="1"/>
  <c r="O1822" i="45"/>
  <c r="Q1822" i="45" s="1"/>
  <c r="R1822" i="45" s="1"/>
  <c r="P1822" i="45"/>
  <c r="P1589" i="45"/>
  <c r="O1589" i="45"/>
  <c r="Q1589" i="45" s="1"/>
  <c r="R1589" i="45" s="1"/>
  <c r="T1206" i="45"/>
  <c r="U1206" i="45" s="1"/>
  <c r="P686" i="45"/>
  <c r="O686" i="45"/>
  <c r="Q686" i="45" s="1"/>
  <c r="R686" i="45" s="1"/>
  <c r="S126" i="45"/>
  <c r="U126" i="45" s="1"/>
  <c r="V126" i="45" s="1"/>
  <c r="T126" i="45"/>
  <c r="Q526" i="45"/>
  <c r="R526" i="45" s="1"/>
  <c r="P1930" i="45"/>
  <c r="O1930" i="45"/>
  <c r="Q1930" i="45" s="1"/>
  <c r="R1930" i="45" s="1"/>
  <c r="O1004" i="45"/>
  <c r="Q1004" i="45" s="1"/>
  <c r="R1004" i="45" s="1"/>
  <c r="P1004" i="45"/>
  <c r="O2297" i="45"/>
  <c r="Q2297" i="45" s="1"/>
  <c r="R2297" i="45" s="1"/>
  <c r="P2297" i="45"/>
  <c r="Q2198" i="45"/>
  <c r="S2198" i="45" s="1"/>
  <c r="T2198" i="45" s="1"/>
  <c r="R2198" i="45"/>
  <c r="P992" i="45"/>
  <c r="O992" i="45"/>
  <c r="Q992" i="45" s="1"/>
  <c r="R992" i="45" s="1"/>
  <c r="P2102" i="45"/>
  <c r="O2102" i="45"/>
  <c r="Q2102" i="45" s="1"/>
  <c r="R2102" i="45" s="1"/>
  <c r="Q1323" i="45"/>
  <c r="S1323" i="45" s="1"/>
  <c r="T1323" i="45" s="1"/>
  <c r="R1323" i="45"/>
  <c r="Q2486" i="45"/>
  <c r="R2486" i="45" s="1"/>
  <c r="Q2444" i="45"/>
  <c r="R2444" i="45" s="1"/>
  <c r="Q1558" i="45"/>
  <c r="R1558" i="45" s="1"/>
  <c r="S1407" i="45"/>
  <c r="T1407" i="45" s="1"/>
  <c r="Q988" i="45"/>
  <c r="R988" i="45" s="1"/>
  <c r="Q632" i="45"/>
  <c r="R632" i="45" s="1"/>
  <c r="Q652" i="45"/>
  <c r="R652" i="45" s="1"/>
  <c r="U368" i="45"/>
  <c r="V368" i="45" s="1"/>
  <c r="U138" i="45"/>
  <c r="V138" i="45" s="1"/>
  <c r="U428" i="45"/>
  <c r="V428" i="45" s="1"/>
  <c r="S2230" i="45"/>
  <c r="T2230" i="45" s="1"/>
  <c r="P702" i="45"/>
  <c r="S1267" i="45"/>
  <c r="T1267" i="45" s="1"/>
  <c r="Q2074" i="45"/>
  <c r="R2074" i="45" s="1"/>
  <c r="Q1562" i="45"/>
  <c r="R1562" i="45" s="1"/>
  <c r="T392" i="45"/>
  <c r="P932" i="45"/>
  <c r="O932" i="45"/>
  <c r="Q932" i="45" s="1"/>
  <c r="R932" i="45" s="1"/>
  <c r="O2010" i="45"/>
  <c r="Q2010" i="45" s="1"/>
  <c r="R2010" i="45" s="1"/>
  <c r="P2010" i="45"/>
  <c r="P1810" i="45"/>
  <c r="O1810" i="45"/>
  <c r="Q1810" i="45" s="1"/>
  <c r="R1810" i="45" s="1"/>
  <c r="O968" i="45"/>
  <c r="Q968" i="45" s="1"/>
  <c r="R968" i="45" s="1"/>
  <c r="P968" i="45"/>
  <c r="R793" i="45"/>
  <c r="Q793" i="45"/>
  <c r="S793" i="45" s="1"/>
  <c r="T793" i="45" s="1"/>
  <c r="T338" i="45"/>
  <c r="S338" i="45"/>
  <c r="U338" i="45" s="1"/>
  <c r="V338" i="45" s="1"/>
  <c r="O2341" i="45"/>
  <c r="Q2341" i="45" s="1"/>
  <c r="R2341" i="45" s="1"/>
  <c r="P2341" i="45"/>
  <c r="O2389" i="45"/>
  <c r="Q2389" i="45" s="1"/>
  <c r="R2389" i="45" s="1"/>
  <c r="P2389" i="45"/>
  <c r="R2262" i="45"/>
  <c r="Q2262" i="45"/>
  <c r="S2262" i="45" s="1"/>
  <c r="T2262" i="45" s="1"/>
  <c r="P1802" i="45"/>
  <c r="O1802" i="45"/>
  <c r="Q1802" i="45" s="1"/>
  <c r="R1802" i="45" s="1"/>
  <c r="O1878" i="45"/>
  <c r="Q1878" i="45" s="1"/>
  <c r="R1878" i="45" s="1"/>
  <c r="P1878" i="45"/>
  <c r="P1926" i="45"/>
  <c r="O1926" i="45"/>
  <c r="Q1926" i="45" s="1"/>
  <c r="R1926" i="45" s="1"/>
  <c r="S1162" i="45"/>
  <c r="R1162" i="45"/>
  <c r="T1162" i="45" s="1"/>
  <c r="U1162" i="45" s="1"/>
  <c r="O676" i="45"/>
  <c r="Q676" i="45" s="1"/>
  <c r="R676" i="45" s="1"/>
  <c r="P676" i="45"/>
  <c r="O640" i="45"/>
  <c r="Q640" i="45" s="1"/>
  <c r="R640" i="45" s="1"/>
  <c r="P640" i="45"/>
  <c r="P664" i="45"/>
  <c r="O664" i="45"/>
  <c r="Q664" i="45" s="1"/>
  <c r="R664" i="45" s="1"/>
  <c r="O538" i="45"/>
  <c r="Q538" i="45" s="1"/>
  <c r="R538" i="45" s="1"/>
  <c r="P538" i="45"/>
  <c r="O570" i="45"/>
  <c r="Q570" i="45" s="1"/>
  <c r="R570" i="45" s="1"/>
  <c r="P570" i="45"/>
  <c r="S372" i="45"/>
  <c r="U372" i="45" s="1"/>
  <c r="V372" i="45" s="1"/>
  <c r="T372" i="45"/>
  <c r="S388" i="45"/>
  <c r="U388" i="45" s="1"/>
  <c r="V388" i="45" s="1"/>
  <c r="T388" i="45"/>
  <c r="T404" i="45"/>
  <c r="S404" i="45"/>
  <c r="U404" i="45" s="1"/>
  <c r="V404" i="45" s="1"/>
  <c r="S262" i="45"/>
  <c r="T262" i="45"/>
  <c r="T294" i="45"/>
  <c r="S294" i="45"/>
  <c r="O1938" i="45"/>
  <c r="Q1938" i="45" s="1"/>
  <c r="R1938" i="45" s="1"/>
  <c r="P1938" i="45"/>
  <c r="P1974" i="45"/>
  <c r="O1974" i="45"/>
  <c r="Q1974" i="45" s="1"/>
  <c r="R1974" i="45" s="1"/>
  <c r="O2030" i="45"/>
  <c r="Q2030" i="45" s="1"/>
  <c r="R2030" i="45" s="1"/>
  <c r="P2030" i="45"/>
  <c r="O2098" i="45"/>
  <c r="Q2098" i="45" s="1"/>
  <c r="R2098" i="45" s="1"/>
  <c r="P2098" i="45"/>
  <c r="P1731" i="45"/>
  <c r="O1731" i="45"/>
  <c r="Q1731" i="45" s="1"/>
  <c r="R1731" i="45" s="1"/>
  <c r="P1787" i="45"/>
  <c r="O1787" i="45"/>
  <c r="Q1787" i="45" s="1"/>
  <c r="R1787" i="45" s="1"/>
  <c r="P1542" i="45"/>
  <c r="O1542" i="45"/>
  <c r="Q1542" i="45" s="1"/>
  <c r="R1542" i="45" s="1"/>
  <c r="Q1271" i="45"/>
  <c r="S1271" i="45" s="1"/>
  <c r="T1271" i="45" s="1"/>
  <c r="R1271" i="45"/>
  <c r="T68" i="45"/>
  <c r="S68" i="45"/>
  <c r="U68" i="45" s="1"/>
  <c r="V68" i="45" s="1"/>
  <c r="S96" i="45"/>
  <c r="U96" i="45" s="1"/>
  <c r="V96" i="45" s="1"/>
  <c r="T96" i="45"/>
  <c r="P2494" i="45"/>
  <c r="O2494" i="45"/>
  <c r="Q2494" i="45" s="1"/>
  <c r="R2494" i="45" s="1"/>
  <c r="O876" i="45"/>
  <c r="P876" i="45"/>
  <c r="Q1455" i="45"/>
  <c r="S1455" i="45" s="1"/>
  <c r="T1455" i="45" s="1"/>
  <c r="R1455" i="45"/>
  <c r="R1483" i="45"/>
  <c r="Q1483" i="45"/>
  <c r="S1483" i="45" s="1"/>
  <c r="T1483" i="45" s="1"/>
  <c r="S1039" i="45"/>
  <c r="R1039" i="45"/>
  <c r="T1039" i="45" s="1"/>
  <c r="U1039" i="45" s="1"/>
  <c r="O2146" i="45"/>
  <c r="Q2146" i="45" s="1"/>
  <c r="R2146" i="45" s="1"/>
  <c r="P2146" i="45"/>
  <c r="O2277" i="45"/>
  <c r="Q2277" i="45" s="1"/>
  <c r="R2277" i="45" s="1"/>
  <c r="P2277" i="45"/>
  <c r="O2164" i="45"/>
  <c r="Q2164" i="45" s="1"/>
  <c r="R2164" i="45" s="1"/>
  <c r="P2164" i="45"/>
  <c r="P936" i="45"/>
  <c r="O936" i="45"/>
  <c r="R717" i="45"/>
  <c r="Q717" i="45"/>
  <c r="S717" i="45" s="1"/>
  <c r="T717" i="45" s="1"/>
  <c r="O624" i="45"/>
  <c r="Q624" i="45" s="1"/>
  <c r="R624" i="45" s="1"/>
  <c r="P624" i="45"/>
  <c r="O644" i="45"/>
  <c r="Q644" i="45" s="1"/>
  <c r="R644" i="45" s="1"/>
  <c r="P644" i="45"/>
  <c r="O588" i="45"/>
  <c r="Q588" i="45" s="1"/>
  <c r="R588" i="45" s="1"/>
  <c r="P588" i="45"/>
  <c r="P494" i="45"/>
  <c r="O494" i="45"/>
  <c r="Q494" i="45" s="1"/>
  <c r="R494" i="45" s="1"/>
  <c r="O550" i="45"/>
  <c r="Q550" i="45" s="1"/>
  <c r="R550" i="45" s="1"/>
  <c r="P550" i="45"/>
  <c r="O578" i="45"/>
  <c r="Q578" i="45" s="1"/>
  <c r="R578" i="45" s="1"/>
  <c r="P578" i="45"/>
  <c r="T376" i="45"/>
  <c r="S376" i="45"/>
  <c r="U376" i="45" s="1"/>
  <c r="V376" i="45" s="1"/>
  <c r="S178" i="45"/>
  <c r="U178" i="45" s="1"/>
  <c r="V178" i="45" s="1"/>
  <c r="T178" i="45"/>
  <c r="S218" i="45"/>
  <c r="U218" i="45" s="1"/>
  <c r="V218" i="45" s="1"/>
  <c r="T218" i="45"/>
  <c r="S278" i="45"/>
  <c r="U278" i="45" s="1"/>
  <c r="V278" i="45" s="1"/>
  <c r="T278" i="45"/>
  <c r="T298" i="45"/>
  <c r="S298" i="45"/>
  <c r="U298" i="45" s="1"/>
  <c r="V298" i="45" s="1"/>
  <c r="S330" i="45"/>
  <c r="U330" i="45" s="1"/>
  <c r="V330" i="45" s="1"/>
  <c r="T330" i="45"/>
  <c r="P1942" i="45"/>
  <c r="O1942" i="45"/>
  <c r="Q1942" i="45" s="1"/>
  <c r="R1942" i="45" s="1"/>
  <c r="P2066" i="45"/>
  <c r="O2066" i="45"/>
  <c r="Q2066" i="45" s="1"/>
  <c r="R2066" i="45" s="1"/>
  <c r="P2110" i="45"/>
  <c r="O2110" i="45"/>
  <c r="Q2110" i="45" s="1"/>
  <c r="R2110" i="45" s="1"/>
  <c r="P1711" i="45"/>
  <c r="O1711" i="45"/>
  <c r="Q1711" i="45" s="1"/>
  <c r="R1711" i="45" s="1"/>
  <c r="P1620" i="45"/>
  <c r="O1620" i="45"/>
  <c r="Q1620" i="45" s="1"/>
  <c r="R1620" i="45" s="1"/>
  <c r="P1581" i="45"/>
  <c r="O1581" i="45"/>
  <c r="Q1581" i="45" s="1"/>
  <c r="R1581" i="45" s="1"/>
  <c r="R1327" i="45"/>
  <c r="Q1327" i="45"/>
  <c r="S1327" i="45" s="1"/>
  <c r="T1327" i="45" s="1"/>
  <c r="Q1379" i="45"/>
  <c r="R1379" i="45"/>
  <c r="R1331" i="45"/>
  <c r="Q1331" i="45"/>
  <c r="S1331" i="45" s="1"/>
  <c r="T1331" i="45" s="1"/>
  <c r="P2498" i="45"/>
  <c r="O2498" i="45"/>
  <c r="Q2498" i="45" s="1"/>
  <c r="R2498" i="45" s="1"/>
  <c r="P880" i="45"/>
  <c r="O880" i="45"/>
  <c r="Q880" i="45" s="1"/>
  <c r="R880" i="45" s="1"/>
  <c r="R1234" i="45"/>
  <c r="T1234" i="45" s="1"/>
  <c r="U1234" i="45" s="1"/>
  <c r="S1234" i="45"/>
  <c r="O2160" i="45"/>
  <c r="Q2160" i="45" s="1"/>
  <c r="R2160" i="45" s="1"/>
  <c r="P2160" i="45"/>
  <c r="S785" i="45"/>
  <c r="T785" i="45" s="1"/>
  <c r="R1130" i="45"/>
  <c r="T1130" i="45" s="1"/>
  <c r="U1130" i="45" s="1"/>
  <c r="S1130" i="45"/>
  <c r="O2357" i="45"/>
  <c r="Q2357" i="45" s="1"/>
  <c r="R2357" i="45" s="1"/>
  <c r="P2357" i="45"/>
  <c r="R2266" i="45"/>
  <c r="Q2266" i="45"/>
  <c r="S2266" i="45" s="1"/>
  <c r="T2266" i="45" s="1"/>
  <c r="O1890" i="45"/>
  <c r="Q1890" i="45" s="1"/>
  <c r="R1890" i="45" s="1"/>
  <c r="P1890" i="45"/>
  <c r="Q2006" i="45"/>
  <c r="R2006" i="45" s="1"/>
  <c r="O1707" i="45"/>
  <c r="Q1707" i="45" s="1"/>
  <c r="R1707" i="45" s="1"/>
  <c r="P656" i="45"/>
  <c r="Q1798" i="45"/>
  <c r="R1798" i="45" s="1"/>
  <c r="U262" i="45"/>
  <c r="V262" i="45" s="1"/>
  <c r="Q936" i="45"/>
  <c r="R936" i="45" s="1"/>
  <c r="U154" i="45"/>
  <c r="V154" i="45" s="1"/>
  <c r="O948" i="45"/>
  <c r="Q749" i="45"/>
  <c r="S749" i="45" s="1"/>
  <c r="T749" i="45" s="1"/>
  <c r="O1978" i="45"/>
  <c r="Q1978" i="45" s="1"/>
  <c r="R1978" i="45" s="1"/>
  <c r="U360" i="45"/>
  <c r="V360" i="45" s="1"/>
  <c r="T44" i="45"/>
  <c r="R725" i="45"/>
  <c r="Q725" i="45"/>
  <c r="S725" i="45" s="1"/>
  <c r="T725" i="45" s="1"/>
  <c r="S1055" i="45"/>
  <c r="R1055" i="45"/>
  <c r="T1055" i="45" s="1"/>
  <c r="U1055" i="45" s="1"/>
  <c r="P972" i="45"/>
  <c r="O972" i="45"/>
  <c r="Q972" i="45" s="1"/>
  <c r="R972" i="45" s="1"/>
  <c r="Q757" i="45"/>
  <c r="S757" i="45" s="1"/>
  <c r="T757" i="45" s="1"/>
  <c r="R757" i="45"/>
  <c r="P2518" i="45"/>
  <c r="O2518" i="45"/>
  <c r="Q2518" i="45" s="1"/>
  <c r="R2518" i="45" s="1"/>
  <c r="O2313" i="45"/>
  <c r="Q2313" i="45" s="1"/>
  <c r="R2313" i="45" s="1"/>
  <c r="P2313" i="45"/>
  <c r="O2361" i="45"/>
  <c r="Q2361" i="45" s="1"/>
  <c r="R2361" i="45" s="1"/>
  <c r="P2361" i="45"/>
  <c r="R2246" i="45"/>
  <c r="Q2246" i="45"/>
  <c r="S2246" i="45" s="1"/>
  <c r="T2246" i="45" s="1"/>
  <c r="R2270" i="45"/>
  <c r="Q2270" i="45"/>
  <c r="S2270" i="45" s="1"/>
  <c r="T2270" i="45" s="1"/>
  <c r="P1834" i="45"/>
  <c r="O1834" i="45"/>
  <c r="Q1834" i="45" s="1"/>
  <c r="R1834" i="45" s="1"/>
  <c r="O1902" i="45"/>
  <c r="Q1902" i="45" s="1"/>
  <c r="R1902" i="45" s="1"/>
  <c r="P1902" i="45"/>
  <c r="O1008" i="45"/>
  <c r="Q1008" i="45" s="1"/>
  <c r="R1008" i="45" s="1"/>
  <c r="P1008" i="45"/>
  <c r="R2186" i="45"/>
  <c r="Q2186" i="45"/>
  <c r="S2186" i="45" s="1"/>
  <c r="T2186" i="45" s="1"/>
  <c r="Q876" i="45"/>
  <c r="R876" i="45" s="1"/>
  <c r="O612" i="45"/>
  <c r="Q612" i="45" s="1"/>
  <c r="R612" i="45" s="1"/>
  <c r="P612" i="45"/>
  <c r="O628" i="45"/>
  <c r="Q628" i="45" s="1"/>
  <c r="R628" i="45" s="1"/>
  <c r="P628" i="45"/>
  <c r="O498" i="45"/>
  <c r="Q498" i="45" s="1"/>
  <c r="R498" i="45" s="1"/>
  <c r="P498" i="45"/>
  <c r="P522" i="45"/>
  <c r="O522" i="45"/>
  <c r="Q522" i="45" s="1"/>
  <c r="R522" i="45" s="1"/>
  <c r="P554" i="45"/>
  <c r="O554" i="45"/>
  <c r="Q554" i="45" s="1"/>
  <c r="R554" i="45" s="1"/>
  <c r="O582" i="45"/>
  <c r="Q582" i="45" s="1"/>
  <c r="R582" i="45" s="1"/>
  <c r="P582" i="45"/>
  <c r="T380" i="45"/>
  <c r="S380" i="45"/>
  <c r="U380" i="45" s="1"/>
  <c r="V380" i="45" s="1"/>
  <c r="T420" i="45"/>
  <c r="S420" i="45"/>
  <c r="U420" i="45" s="1"/>
  <c r="V420" i="45" s="1"/>
  <c r="S282" i="45"/>
  <c r="U282" i="45" s="1"/>
  <c r="V282" i="45" s="1"/>
  <c r="T282" i="45"/>
  <c r="P1962" i="45"/>
  <c r="O1962" i="45"/>
  <c r="Q1962" i="45" s="1"/>
  <c r="R1962" i="45" s="1"/>
  <c r="O1990" i="45"/>
  <c r="Q1990" i="45" s="1"/>
  <c r="R1990" i="45" s="1"/>
  <c r="P1990" i="45"/>
  <c r="P2122" i="45"/>
  <c r="O2122" i="45"/>
  <c r="Q2122" i="45" s="1"/>
  <c r="R2122" i="45" s="1"/>
  <c r="O1763" i="45"/>
  <c r="Q1763" i="45" s="1"/>
  <c r="R1763" i="45" s="1"/>
  <c r="P1763" i="45"/>
  <c r="O1644" i="45"/>
  <c r="Q1644" i="45" s="1"/>
  <c r="R1644" i="45" s="1"/>
  <c r="P1644" i="45"/>
  <c r="O1597" i="45"/>
  <c r="Q1597" i="45" s="1"/>
  <c r="R1597" i="45" s="1"/>
  <c r="P1597" i="45"/>
  <c r="O1577" i="45"/>
  <c r="Q1577" i="45" s="1"/>
  <c r="R1577" i="45" s="1"/>
  <c r="P1577" i="45"/>
  <c r="R1283" i="45"/>
  <c r="Q1283" i="45"/>
  <c r="S1283" i="45" s="1"/>
  <c r="T1283" i="45" s="1"/>
  <c r="Q1391" i="45"/>
  <c r="S1391" i="45" s="1"/>
  <c r="T1391" i="45" s="1"/>
  <c r="R1391" i="45"/>
  <c r="O2440" i="45"/>
  <c r="Q2440" i="45" s="1"/>
  <c r="R2440" i="45" s="1"/>
  <c r="P2440" i="45"/>
  <c r="O872" i="45"/>
  <c r="Q872" i="45" s="1"/>
  <c r="R872" i="45" s="1"/>
  <c r="P872" i="45"/>
  <c r="O2428" i="45"/>
  <c r="Q2428" i="45" s="1"/>
  <c r="R2428" i="45" s="1"/>
  <c r="P2428" i="45"/>
  <c r="O1244" i="45"/>
  <c r="Q1244" i="45" s="1"/>
  <c r="R1244" i="45" s="1"/>
  <c r="P1244" i="45"/>
  <c r="R1467" i="45"/>
  <c r="Q1467" i="45"/>
  <c r="S1467" i="45" s="1"/>
  <c r="T1467" i="45" s="1"/>
  <c r="S1063" i="45"/>
  <c r="R1063" i="45"/>
  <c r="T1063" i="45" s="1"/>
  <c r="U1063" i="45" s="1"/>
  <c r="P2094" i="45"/>
  <c r="O2094" i="45"/>
  <c r="Q2094" i="45" s="1"/>
  <c r="R2094" i="45" s="1"/>
  <c r="O2289" i="45"/>
  <c r="Q2289" i="45" s="1"/>
  <c r="R2289" i="45" s="1"/>
  <c r="P2289" i="45"/>
  <c r="R2178" i="45"/>
  <c r="Q2178" i="45"/>
  <c r="S2178" i="45" s="1"/>
  <c r="T2178" i="45" s="1"/>
  <c r="S1443" i="45"/>
  <c r="T1443" i="45" s="1"/>
  <c r="S1379" i="45"/>
  <c r="T1379" i="45" s="1"/>
  <c r="U294" i="45"/>
  <c r="V294" i="45" s="1"/>
  <c r="S416" i="45"/>
  <c r="U416" i="45" s="1"/>
  <c r="V416" i="45" s="1"/>
  <c r="U392" i="45"/>
  <c r="V392" i="45" s="1"/>
  <c r="R1043" i="45"/>
  <c r="T1043" i="45" s="1"/>
  <c r="U1043" i="45" s="1"/>
  <c r="S1043" i="45"/>
  <c r="P844" i="45"/>
  <c r="O844" i="45"/>
  <c r="Q844" i="45" s="1"/>
  <c r="R844" i="45" s="1"/>
  <c r="R789" i="45"/>
  <c r="Q789" i="45"/>
  <c r="S789" i="45" s="1"/>
  <c r="T789" i="45" s="1"/>
  <c r="O2337" i="45"/>
  <c r="Q2337" i="45" s="1"/>
  <c r="R2337" i="45" s="1"/>
  <c r="P2337" i="45"/>
  <c r="P2385" i="45"/>
  <c r="O2385" i="45"/>
  <c r="Q2385" i="45" s="1"/>
  <c r="R2385" i="45" s="1"/>
  <c r="R809" i="45"/>
  <c r="Q809" i="45"/>
  <c r="S809" i="45" s="1"/>
  <c r="T809" i="45" s="1"/>
  <c r="S1098" i="45"/>
  <c r="R1098" i="45"/>
  <c r="T1098" i="45" s="1"/>
  <c r="U1098" i="45" s="1"/>
  <c r="P1000" i="45"/>
  <c r="O682" i="45"/>
  <c r="Q682" i="45" s="1"/>
  <c r="R682" i="45" s="1"/>
  <c r="P682" i="45"/>
  <c r="O616" i="45"/>
  <c r="Q616" i="45" s="1"/>
  <c r="R616" i="45" s="1"/>
  <c r="P616" i="45"/>
  <c r="O660" i="45"/>
  <c r="Q660" i="45" s="1"/>
  <c r="R660" i="45" s="1"/>
  <c r="P660" i="45"/>
  <c r="O466" i="45"/>
  <c r="Q466" i="45" s="1"/>
  <c r="R466" i="45" s="1"/>
  <c r="P466" i="45"/>
  <c r="P502" i="45"/>
  <c r="O502" i="45"/>
  <c r="Q502" i="45" s="1"/>
  <c r="R502" i="45" s="1"/>
  <c r="P534" i="45"/>
  <c r="O534" i="45"/>
  <c r="Q534" i="45" s="1"/>
  <c r="R534" i="45" s="1"/>
  <c r="P462" i="45"/>
  <c r="S384" i="45"/>
  <c r="U384" i="45" s="1"/>
  <c r="V384" i="45" s="1"/>
  <c r="T384" i="45"/>
  <c r="T342" i="45"/>
  <c r="S342" i="45"/>
  <c r="U342" i="45" s="1"/>
  <c r="V342" i="45" s="1"/>
  <c r="T210" i="45"/>
  <c r="S210" i="45"/>
  <c r="U210" i="45" s="1"/>
  <c r="V210" i="45" s="1"/>
  <c r="T314" i="45"/>
  <c r="S314" i="45"/>
  <c r="U314" i="45" s="1"/>
  <c r="V314" i="45" s="1"/>
  <c r="S32" i="45"/>
  <c r="U32" i="45" s="1"/>
  <c r="V32" i="45" s="1"/>
  <c r="T32" i="45"/>
  <c r="O1970" i="45"/>
  <c r="Q1970" i="45" s="1"/>
  <c r="R1970" i="45" s="1"/>
  <c r="P1970" i="45"/>
  <c r="O2022" i="45"/>
  <c r="Q2022" i="45" s="1"/>
  <c r="R2022" i="45" s="1"/>
  <c r="P2022" i="45"/>
  <c r="O2130" i="45"/>
  <c r="Q2130" i="45" s="1"/>
  <c r="R2130" i="45" s="1"/>
  <c r="P2130" i="45"/>
  <c r="P1767" i="45"/>
  <c r="O1767" i="45"/>
  <c r="Q1767" i="45" s="1"/>
  <c r="R1767" i="45" s="1"/>
  <c r="P1660" i="45"/>
  <c r="O1660" i="45"/>
  <c r="Q1660" i="45" s="1"/>
  <c r="R1660" i="45" s="1"/>
  <c r="O1601" i="45"/>
  <c r="Q1601" i="45" s="1"/>
  <c r="R1601" i="45" s="1"/>
  <c r="P1601" i="45"/>
  <c r="P1538" i="45"/>
  <c r="O1538" i="45"/>
  <c r="Q1538" i="45" s="1"/>
  <c r="R1538" i="45" s="1"/>
  <c r="R1295" i="45"/>
  <c r="Q1295" i="45"/>
  <c r="S1295" i="45" s="1"/>
  <c r="T1295" i="45" s="1"/>
  <c r="T12" i="45"/>
  <c r="S12" i="45"/>
  <c r="U12" i="45" s="1"/>
  <c r="V12" i="45" s="1"/>
  <c r="P2490" i="45"/>
  <c r="O2490" i="45"/>
  <c r="Q2490" i="45" s="1"/>
  <c r="R2490" i="45" s="1"/>
  <c r="O900" i="45"/>
  <c r="Q900" i="45" s="1"/>
  <c r="R900" i="45" s="1"/>
  <c r="P900" i="45"/>
  <c r="P884" i="45"/>
  <c r="O884" i="45"/>
  <c r="Q884" i="45" s="1"/>
  <c r="R884" i="45" s="1"/>
  <c r="R1451" i="45"/>
  <c r="Q1451" i="45"/>
  <c r="S1451" i="45" s="1"/>
  <c r="T1451" i="45" s="1"/>
  <c r="O2058" i="45"/>
  <c r="Q2058" i="45" s="1"/>
  <c r="R2058" i="45" s="1"/>
  <c r="P2058" i="45"/>
  <c r="O2325" i="45"/>
  <c r="Q2325" i="45" s="1"/>
  <c r="R2325" i="45" s="1"/>
  <c r="P2325" i="45"/>
  <c r="Q817" i="45"/>
  <c r="S817" i="45" s="1"/>
  <c r="T817" i="45" s="1"/>
  <c r="R817" i="45"/>
  <c r="S116" i="45"/>
  <c r="U116" i="45" s="1"/>
  <c r="V116" i="45" s="1"/>
  <c r="T116" i="45"/>
  <c r="R813" i="45"/>
  <c r="Q813" i="45"/>
  <c r="S813" i="45" s="1"/>
  <c r="T813" i="45" s="1"/>
  <c r="Q829" i="45"/>
  <c r="S829" i="45" s="1"/>
  <c r="T829" i="45" s="1"/>
  <c r="R829" i="45"/>
  <c r="O2482" i="45"/>
  <c r="Q2482" i="45" s="1"/>
  <c r="R2482" i="45" s="1"/>
  <c r="P2482" i="45"/>
  <c r="P904" i="45"/>
  <c r="O904" i="45"/>
  <c r="Q904" i="45" s="1"/>
  <c r="R904" i="45" s="1"/>
  <c r="Q1359" i="45"/>
  <c r="S1359" i="45" s="1"/>
  <c r="T1359" i="45" s="1"/>
  <c r="R1359" i="45"/>
  <c r="P2126" i="45"/>
  <c r="O2126" i="45"/>
  <c r="Q2126" i="45" s="1"/>
  <c r="R2126" i="45" s="1"/>
  <c r="P442" i="45"/>
  <c r="O442" i="45"/>
  <c r="Q442" i="45" s="1"/>
  <c r="R442" i="45" s="1"/>
  <c r="P840" i="45"/>
  <c r="O840" i="45"/>
  <c r="Q840" i="45" s="1"/>
  <c r="R840" i="45" s="1"/>
  <c r="R1315" i="45"/>
  <c r="Q1315" i="45"/>
  <c r="S1315" i="45" s="1"/>
  <c r="T1315" i="45" s="1"/>
  <c r="O2042" i="45"/>
  <c r="Q2042" i="45" s="1"/>
  <c r="R2042" i="45" s="1"/>
  <c r="P2042" i="45"/>
  <c r="P1918" i="45"/>
  <c r="O1918" i="45"/>
  <c r="Q1918" i="45" s="1"/>
  <c r="R1918" i="45" s="1"/>
  <c r="S346" i="45"/>
  <c r="U346" i="45" s="1"/>
  <c r="V346" i="45" s="1"/>
  <c r="T346" i="45"/>
  <c r="O710" i="45"/>
  <c r="Q710" i="45" s="1"/>
  <c r="R710" i="45" s="1"/>
  <c r="P710" i="45"/>
  <c r="P1906" i="45"/>
  <c r="O1906" i="45"/>
  <c r="Q1906" i="45" s="1"/>
  <c r="R1906" i="45" s="1"/>
  <c r="Q1279" i="45"/>
  <c r="S1279" i="45" s="1"/>
  <c r="T1279" i="45" s="1"/>
  <c r="R1279" i="45"/>
  <c r="P1998" i="45"/>
  <c r="O1998" i="45"/>
  <c r="Q1998" i="45" s="1"/>
  <c r="R1998" i="45" s="1"/>
  <c r="O434" i="45"/>
  <c r="Q434" i="45" s="1"/>
  <c r="R434" i="45" s="1"/>
  <c r="P434" i="45"/>
  <c r="P1743" i="45"/>
  <c r="O1743" i="45"/>
  <c r="Q1743" i="45" s="1"/>
  <c r="R1743" i="45" s="1"/>
  <c r="S242" i="45"/>
  <c r="U242" i="45" s="1"/>
  <c r="V242" i="45" s="1"/>
  <c r="T242" i="45"/>
  <c r="R1403" i="45"/>
  <c r="Q1403" i="45"/>
  <c r="S1403" i="45" s="1"/>
  <c r="T1403" i="45" s="1"/>
  <c r="P2369" i="45"/>
  <c r="O2369" i="45"/>
  <c r="Q2369" i="45" s="1"/>
  <c r="R2369" i="45" s="1"/>
  <c r="R2242" i="45"/>
  <c r="P1735" i="45"/>
  <c r="O1735" i="45"/>
  <c r="Q1735" i="45" s="1"/>
  <c r="R1735" i="45" s="1"/>
  <c r="O1624" i="45"/>
  <c r="Q1624" i="45" s="1"/>
  <c r="R1624" i="45" s="1"/>
  <c r="P1624" i="45"/>
  <c r="Q1922" i="45"/>
  <c r="R1922" i="45" s="1"/>
  <c r="P706" i="45"/>
  <c r="P574" i="45"/>
  <c r="T138" i="45"/>
  <c r="T146" i="45"/>
  <c r="S146" i="45"/>
  <c r="U146" i="45" s="1"/>
  <c r="V146" i="45" s="1"/>
  <c r="T364" i="45"/>
  <c r="S364" i="45"/>
  <c r="U364" i="45" s="1"/>
  <c r="V364" i="45" s="1"/>
  <c r="S1166" i="45"/>
  <c r="R1166" i="45"/>
  <c r="T1166" i="45" s="1"/>
  <c r="U1166" i="45" s="1"/>
  <c r="O960" i="45"/>
  <c r="Q960" i="45" s="1"/>
  <c r="R960" i="45" s="1"/>
  <c r="P960" i="45"/>
  <c r="O2458" i="45"/>
  <c r="Q2458" i="45" s="1"/>
  <c r="R2458" i="45" s="1"/>
  <c r="P2458" i="45"/>
  <c r="S182" i="45"/>
  <c r="U182" i="45" s="1"/>
  <c r="V182" i="45" s="1"/>
  <c r="T182" i="45"/>
  <c r="O1866" i="45"/>
  <c r="Q1866" i="45" s="1"/>
  <c r="R1866" i="45" s="1"/>
  <c r="P1866" i="45"/>
  <c r="O964" i="45"/>
  <c r="Q964" i="45" s="1"/>
  <c r="R964" i="45" s="1"/>
  <c r="P964" i="45"/>
  <c r="S130" i="45"/>
  <c r="U130" i="45" s="1"/>
  <c r="V130" i="45" s="1"/>
  <c r="T130" i="45"/>
  <c r="O1494" i="45"/>
  <c r="Q1494" i="45" s="1"/>
  <c r="R1494" i="45" s="1"/>
  <c r="P1494" i="45"/>
  <c r="P1518" i="45"/>
  <c r="O1518" i="45"/>
  <c r="Q1518" i="45" s="1"/>
  <c r="R1518" i="45" s="1"/>
  <c r="R821" i="45"/>
  <c r="Q821" i="45"/>
  <c r="S821" i="45" s="1"/>
  <c r="T821" i="45" s="1"/>
  <c r="P2381" i="45"/>
  <c r="O2381" i="45"/>
  <c r="Q2381" i="45" s="1"/>
  <c r="R2381" i="45" s="1"/>
  <c r="O1850" i="45"/>
  <c r="Q1850" i="45" s="1"/>
  <c r="R1850" i="45" s="1"/>
  <c r="P1850" i="45"/>
  <c r="P1703" i="45"/>
  <c r="O1703" i="45"/>
  <c r="Q1703" i="45" s="1"/>
  <c r="R1703" i="45" s="1"/>
  <c r="P2054" i="45"/>
  <c r="O2054" i="45"/>
  <c r="Q2054" i="45" s="1"/>
  <c r="R2054" i="45" s="1"/>
  <c r="O1695" i="45"/>
  <c r="Q1695" i="45" s="1"/>
  <c r="R1695" i="45" s="1"/>
  <c r="P1695" i="45"/>
  <c r="P1826" i="45"/>
  <c r="O1826" i="45"/>
  <c r="Q1826" i="45" s="1"/>
  <c r="R1826" i="45" s="1"/>
  <c r="T258" i="45"/>
  <c r="S258" i="45"/>
  <c r="U258" i="45" s="1"/>
  <c r="V258" i="45" s="1"/>
  <c r="O2118" i="45"/>
  <c r="Q2118" i="45" s="1"/>
  <c r="R2118" i="45" s="1"/>
  <c r="P2118" i="45"/>
  <c r="P2082" i="45"/>
  <c r="O2082" i="45"/>
  <c r="Q2082" i="45" s="1"/>
  <c r="R2082" i="45" s="1"/>
  <c r="T194" i="45"/>
  <c r="S194" i="45"/>
  <c r="U194" i="45" s="1"/>
  <c r="V194" i="45" s="1"/>
  <c r="P1862" i="45"/>
  <c r="O1862" i="45"/>
  <c r="Q1862" i="45" s="1"/>
  <c r="R1862" i="45" s="1"/>
  <c r="S274" i="45"/>
  <c r="U274" i="45" s="1"/>
  <c r="V274" i="45" s="1"/>
  <c r="T274" i="45"/>
  <c r="O2309" i="45"/>
  <c r="Q2309" i="45" s="1"/>
  <c r="R2309" i="45" s="1"/>
  <c r="P2309" i="45"/>
  <c r="P1922" i="45"/>
  <c r="T428" i="45"/>
  <c r="P2444" i="45"/>
  <c r="P1616" i="45"/>
  <c r="O1616" i="45"/>
  <c r="Q1616" i="45" s="1"/>
  <c r="R1616" i="45" s="1"/>
  <c r="P530" i="45"/>
  <c r="O530" i="45"/>
  <c r="Q530" i="45" s="1"/>
  <c r="R530" i="45" s="1"/>
  <c r="T230" i="45"/>
  <c r="S230" i="45"/>
  <c r="U230" i="45" s="1"/>
  <c r="V230" i="45" s="1"/>
  <c r="P920" i="45"/>
  <c r="O920" i="45"/>
  <c r="Q920" i="45" s="1"/>
  <c r="R920" i="45" s="1"/>
  <c r="O2317" i="45"/>
  <c r="Q2317" i="45" s="1"/>
  <c r="R2317" i="45" s="1"/>
  <c r="P2317" i="45"/>
  <c r="Q1487" i="45"/>
  <c r="S1487" i="45" s="1"/>
  <c r="T1487" i="45" s="1"/>
  <c r="R1487" i="45"/>
  <c r="T60" i="45"/>
  <c r="S60" i="45"/>
  <c r="U60" i="45" s="1"/>
  <c r="V60" i="45" s="1"/>
  <c r="P2478" i="45"/>
  <c r="O2478" i="45"/>
  <c r="Q2478" i="45" s="1"/>
  <c r="R2478" i="45" s="1"/>
  <c r="P454" i="45"/>
  <c r="O454" i="45"/>
  <c r="Q454" i="45" s="1"/>
  <c r="R454" i="45" s="1"/>
  <c r="O2345" i="45"/>
  <c r="Q2345" i="45" s="1"/>
  <c r="R2345" i="45" s="1"/>
  <c r="P2345" i="45"/>
  <c r="Q2202" i="45"/>
  <c r="S2202" i="45" s="1"/>
  <c r="T2202" i="45" s="1"/>
  <c r="R2202" i="45"/>
  <c r="R1463" i="45"/>
  <c r="Q1463" i="45"/>
  <c r="S1463" i="45" s="1"/>
  <c r="T1463" i="45" s="1"/>
  <c r="O1648" i="45"/>
  <c r="Q1648" i="45" s="1"/>
  <c r="R1648" i="45" s="1"/>
  <c r="P1648" i="45"/>
  <c r="P478" i="45"/>
  <c r="O478" i="45"/>
  <c r="Q478" i="45" s="1"/>
  <c r="R478" i="45" s="1"/>
  <c r="O482" i="45"/>
  <c r="Q482" i="45" s="1"/>
  <c r="R482" i="45" s="1"/>
  <c r="P482" i="45"/>
  <c r="P1982" i="45"/>
  <c r="O1982" i="45"/>
  <c r="Q1982" i="45" s="1"/>
  <c r="R1982" i="45" s="1"/>
  <c r="Q1355" i="45"/>
  <c r="S1355" i="45" s="1"/>
  <c r="T1355" i="45" s="1"/>
  <c r="R1355" i="45"/>
  <c r="T76" i="45"/>
  <c r="S76" i="45"/>
  <c r="U76" i="45" s="1"/>
  <c r="V76" i="45" s="1"/>
  <c r="S234" i="45"/>
  <c r="U234" i="45" s="1"/>
  <c r="V234" i="45" s="1"/>
  <c r="T234" i="45"/>
  <c r="T134" i="45"/>
  <c r="S134" i="45"/>
  <c r="U134" i="45" s="1"/>
  <c r="V134" i="45" s="1"/>
  <c r="Q2182" i="45"/>
  <c r="S2182" i="45" s="1"/>
  <c r="T2182" i="45" s="1"/>
  <c r="R2182" i="45"/>
  <c r="T1150" i="45"/>
  <c r="U1150" i="45" s="1"/>
  <c r="T158" i="45"/>
  <c r="S158" i="45"/>
  <c r="U158" i="45" s="1"/>
  <c r="V158" i="45" s="1"/>
  <c r="T412" i="45"/>
  <c r="P446" i="45"/>
  <c r="R773" i="45"/>
  <c r="Q773" i="45"/>
  <c r="S773" i="45" s="1"/>
  <c r="T773" i="45" s="1"/>
  <c r="R1082" i="45"/>
  <c r="T1082" i="45" s="1"/>
  <c r="U1082" i="45" s="1"/>
  <c r="S1082" i="45"/>
  <c r="R1027" i="45"/>
  <c r="T1027" i="45" s="1"/>
  <c r="U1027" i="45" s="1"/>
  <c r="S1027" i="45"/>
  <c r="P2373" i="45"/>
  <c r="O2373" i="45"/>
  <c r="Q2373" i="45" s="1"/>
  <c r="R2373" i="45" s="1"/>
  <c r="R1182" i="45"/>
  <c r="T1182" i="45" s="1"/>
  <c r="U1182" i="45" s="1"/>
  <c r="S1182" i="45"/>
  <c r="P1755" i="45"/>
  <c r="O1755" i="45"/>
  <c r="Q1755" i="45" s="1"/>
  <c r="R1755" i="45" s="1"/>
  <c r="Q948" i="45"/>
  <c r="R948" i="45" s="1"/>
  <c r="O470" i="45"/>
  <c r="Q470" i="45" s="1"/>
  <c r="R470" i="45" s="1"/>
  <c r="P470" i="45"/>
  <c r="R1142" i="45"/>
  <c r="T1142" i="45" s="1"/>
  <c r="U1142" i="45" s="1"/>
  <c r="S1142" i="45"/>
  <c r="Q753" i="45"/>
  <c r="S753" i="45" s="1"/>
  <c r="T753" i="45" s="1"/>
  <c r="R753" i="45"/>
  <c r="R2254" i="45"/>
  <c r="Q2254" i="45"/>
  <c r="S2254" i="45" s="1"/>
  <c r="T2254" i="45" s="1"/>
  <c r="O2150" i="45"/>
  <c r="Q2150" i="45" s="1"/>
  <c r="R2150" i="45" s="1"/>
  <c r="P2150" i="45"/>
  <c r="P2377" i="45"/>
  <c r="O2377" i="45"/>
  <c r="Q2377" i="45" s="1"/>
  <c r="R2377" i="45" s="1"/>
  <c r="P1958" i="45"/>
  <c r="O1958" i="45"/>
  <c r="Q1958" i="45" s="1"/>
  <c r="R1958" i="45" s="1"/>
  <c r="R1375" i="45"/>
  <c r="Q1375" i="45"/>
  <c r="S1375" i="45" s="1"/>
  <c r="T1375" i="45" s="1"/>
  <c r="O1498" i="45"/>
  <c r="Q1498" i="45" s="1"/>
  <c r="R1498" i="45" s="1"/>
  <c r="P1498" i="45"/>
  <c r="P542" i="45"/>
  <c r="O542" i="45"/>
  <c r="Q542" i="45" s="1"/>
  <c r="R542" i="45" s="1"/>
  <c r="P546" i="45"/>
  <c r="O546" i="45"/>
  <c r="Q546" i="45" s="1"/>
  <c r="R546" i="45" s="1"/>
  <c r="T350" i="45"/>
  <c r="S350" i="45"/>
  <c r="U350" i="45" s="1"/>
  <c r="V350" i="45" s="1"/>
  <c r="Q2406" i="45"/>
  <c r="R2406" i="45" s="1"/>
  <c r="O1814" i="45"/>
  <c r="Q1814" i="45" s="1"/>
  <c r="R1814" i="45" s="1"/>
  <c r="P1814" i="45"/>
  <c r="P438" i="45"/>
  <c r="O438" i="45"/>
  <c r="Q438" i="45" s="1"/>
  <c r="R438" i="45" s="1"/>
  <c r="S1170" i="45"/>
  <c r="R1170" i="45"/>
  <c r="T1170" i="45" s="1"/>
  <c r="U1170" i="45" s="1"/>
  <c r="P1950" i="45"/>
  <c r="O1950" i="45"/>
  <c r="Q1950" i="45" s="1"/>
  <c r="R1950" i="45" s="1"/>
  <c r="T310" i="45"/>
  <c r="S310" i="45"/>
  <c r="U310" i="45" s="1"/>
  <c r="V310" i="45" s="1"/>
  <c r="P2321" i="45"/>
  <c r="O2321" i="45"/>
  <c r="Q2321" i="45" s="1"/>
  <c r="R2321" i="45" s="1"/>
  <c r="R2194" i="45"/>
  <c r="P1874" i="45"/>
  <c r="P510" i="45"/>
  <c r="P636" i="45"/>
  <c r="O636" i="45"/>
  <c r="Q636" i="45" s="1"/>
  <c r="R636" i="45" s="1"/>
  <c r="T154" i="45"/>
  <c r="U108" i="45"/>
  <c r="V108" i="45" s="1"/>
  <c r="S1047" i="45"/>
  <c r="R1047" i="45"/>
  <c r="T1047" i="45" s="1"/>
  <c r="U1047" i="45" s="1"/>
  <c r="Q2210" i="45"/>
  <c r="S2210" i="45" s="1"/>
  <c r="T2210" i="45" s="1"/>
  <c r="R2210" i="45"/>
  <c r="R2206" i="45"/>
  <c r="Q2206" i="45"/>
  <c r="S2206" i="45" s="1"/>
  <c r="T2206" i="45" s="1"/>
  <c r="S48" i="45"/>
  <c r="U48" i="45" s="1"/>
  <c r="V48" i="45" s="1"/>
  <c r="T48" i="45"/>
  <c r="O1719" i="45"/>
  <c r="Q1719" i="45" s="1"/>
  <c r="R1719" i="45" s="1"/>
  <c r="P1719" i="45"/>
  <c r="T186" i="45"/>
  <c r="S186" i="45"/>
  <c r="U186" i="45" s="1"/>
  <c r="V186" i="45" s="1"/>
  <c r="S326" i="45"/>
  <c r="U326" i="45" s="1"/>
  <c r="V326" i="45" s="1"/>
  <c r="T326" i="45"/>
  <c r="P912" i="45"/>
  <c r="O912" i="45"/>
  <c r="Q912" i="45" s="1"/>
  <c r="R912" i="45" s="1"/>
  <c r="Q2214" i="45"/>
  <c r="S2214" i="45" s="1"/>
  <c r="T2214" i="45" s="1"/>
  <c r="R2214" i="45"/>
  <c r="S122" i="45"/>
  <c r="U122" i="45" s="1"/>
  <c r="V122" i="45" s="1"/>
  <c r="T122" i="45"/>
  <c r="O2301" i="45"/>
  <c r="Q2301" i="45" s="1"/>
  <c r="R2301" i="45" s="1"/>
  <c r="P2301" i="45"/>
  <c r="S1094" i="45"/>
  <c r="R1094" i="45"/>
  <c r="T1094" i="45" s="1"/>
  <c r="U1094" i="45" s="1"/>
  <c r="T222" i="45"/>
  <c r="S222" i="45"/>
  <c r="U222" i="45" s="1"/>
  <c r="V222" i="45" s="1"/>
  <c r="R1158" i="45"/>
  <c r="T1158" i="45" s="1"/>
  <c r="U1158" i="45" s="1"/>
  <c r="S1158" i="45"/>
  <c r="T202" i="45"/>
  <c r="S202" i="45"/>
  <c r="U202" i="45" s="1"/>
  <c r="V202" i="45" s="1"/>
  <c r="U238" i="45"/>
  <c r="V238" i="45" s="1"/>
  <c r="O672" i="45"/>
  <c r="Q672" i="45" s="1"/>
  <c r="R672" i="45" s="1"/>
  <c r="P672" i="45"/>
  <c r="T302" i="45"/>
  <c r="S302" i="45"/>
  <c r="U302" i="45" s="1"/>
  <c r="V302" i="45" s="1"/>
  <c r="S36" i="45"/>
  <c r="U36" i="45" s="1"/>
  <c r="V36" i="45" s="1"/>
  <c r="T36" i="45"/>
  <c r="O2018" i="45"/>
  <c r="Q2018" i="45" s="1"/>
  <c r="R2018" i="45" s="1"/>
  <c r="P2018" i="45"/>
  <c r="R1459" i="45"/>
  <c r="Q1459" i="45"/>
  <c r="S1459" i="45" s="1"/>
  <c r="T1459" i="45" s="1"/>
  <c r="R1226" i="45"/>
  <c r="T1226" i="45" s="1"/>
  <c r="U1226" i="45" s="1"/>
  <c r="S1226" i="45"/>
  <c r="S254" i="45"/>
  <c r="U254" i="45" s="1"/>
  <c r="V254" i="45" s="1"/>
  <c r="T254" i="45"/>
  <c r="O2506" i="45"/>
  <c r="Q2506" i="45" s="1"/>
  <c r="R2506" i="45" s="1"/>
  <c r="P2506" i="45"/>
  <c r="P888" i="45"/>
  <c r="O888" i="45"/>
  <c r="Q888" i="45" s="1"/>
  <c r="R888" i="45" s="1"/>
  <c r="T142" i="45"/>
  <c r="S142" i="45"/>
  <c r="U142" i="45" s="1"/>
  <c r="V142" i="45" s="1"/>
  <c r="R2230" i="45"/>
  <c r="P648" i="45"/>
  <c r="O648" i="45"/>
  <c r="Q648" i="45" s="1"/>
  <c r="R648" i="45" s="1"/>
  <c r="P2432" i="45"/>
  <c r="O2432" i="45"/>
  <c r="Q2432" i="45" s="1"/>
  <c r="R2432" i="45" s="1"/>
  <c r="T174" i="45"/>
  <c r="S174" i="45"/>
  <c r="U174" i="45" s="1"/>
  <c r="V174" i="45" s="1"/>
  <c r="S266" i="45"/>
  <c r="U266" i="45" s="1"/>
  <c r="V266" i="45" s="1"/>
  <c r="T266" i="45"/>
  <c r="O698" i="45"/>
  <c r="Q698" i="45" s="1"/>
  <c r="R698" i="45" s="1"/>
  <c r="P698" i="45"/>
  <c r="I65" i="2" l="1"/>
  <c r="I75" i="2"/>
  <c r="N75" i="2"/>
  <c r="I63" i="2"/>
  <c r="G9" i="10" l="1"/>
  <c r="F8" i="10" s="1"/>
  <c r="G8" i="10" s="1"/>
  <c r="D11" i="11"/>
  <c r="D9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DECT</author>
    <author>Sergio</author>
  </authors>
  <commentList>
    <comment ref="H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DECT:</t>
        </r>
        <r>
          <rPr>
            <sz val="8"/>
            <color indexed="81"/>
            <rFont val="Tahoma"/>
            <family val="2"/>
          </rPr>
          <t xml:space="preserve">
Referente aos Custos na sede da empresa, como telefonia, papéis, etc..</t>
        </r>
      </text>
    </comment>
    <comment ref="H1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DECT:</t>
        </r>
        <r>
          <rPr>
            <sz val="8"/>
            <color indexed="81"/>
            <rFont val="Tahoma"/>
            <family val="2"/>
          </rPr>
          <t xml:space="preserve">
Percentual sugerido: 1,5%. Pode-se considerar o Custo de Oportunidade.</t>
        </r>
      </text>
    </comment>
    <comment ref="H1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DECT:</t>
        </r>
        <r>
          <rPr>
            <sz val="8"/>
            <color indexed="81"/>
            <rFont val="Tahoma"/>
            <family val="2"/>
          </rPr>
          <t xml:space="preserve">
Lucro estimado pelo Administrador. Em geral, varia entre 5 e 10%.</t>
        </r>
      </text>
    </comment>
    <comment ref="H13" authorId="0" shapeId="0" xr:uid="{00000000-0006-0000-0200-000004000000}">
      <text>
        <r>
          <rPr>
            <sz val="8"/>
            <color indexed="81"/>
            <rFont val="Tahoma"/>
            <family val="2"/>
          </rPr>
          <t>1%-Risco Leve (ex.: Serviços de Informática)
2%-Risco Médio (ex.:Limpeza e Conservação)
3%-Risco  Alto (ex.: Serviços  de Engenharia)</t>
        </r>
      </text>
    </comment>
    <comment ref="H1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DECT:</t>
        </r>
        <r>
          <rPr>
            <sz val="8"/>
            <color indexed="81"/>
            <rFont val="Tahoma"/>
            <family val="2"/>
          </rPr>
          <t xml:space="preserve">
Este percentual varia de acordo com o tipo de serviço e o local de execução, limitado a 5%.</t>
        </r>
      </text>
    </comment>
    <comment ref="I15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Ajuda:
</t>
        </r>
        <r>
          <rPr>
            <sz val="8"/>
            <color indexed="81"/>
            <rFont val="Tahoma"/>
            <family val="2"/>
          </rPr>
          <t>0,65 e 3,00:
Para empresas que podem optar pelo lucro presumido (faturamento de até R$ 48.000.000/ano). Em geral são as que executam a maior parte dos serviços na CHESF.
1,65 e 7,6:
Empresas de médio e grande porte. Apuram seus resultados pelo Lucro Real.</t>
        </r>
      </text>
    </comment>
    <comment ref="H42" authorId="0" shapeId="0" xr:uid="{00000000-0006-0000-0200-000007000000}">
      <text>
        <r>
          <rPr>
            <sz val="8"/>
            <color indexed="81"/>
            <rFont val="Tahoma"/>
            <family val="2"/>
          </rPr>
          <t>Para os casos em que é permitido por lei, tais como Vale transporte (6%) e Vale alimentação (20%), obedecendo ao acordo coletivo.</t>
        </r>
      </text>
    </comment>
    <comment ref="B7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Inserir verba para viagens ou outras despesas que não sofrem incidência do BDI.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DECT</author>
  </authors>
  <commentList>
    <comment ref="B29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Provisão para rescisões ocorridas durante a execução do contrato.</t>
        </r>
      </text>
    </comment>
    <comment ref="B30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Provisão para rescisões ocorridas no mês anterior ao dissídio coletivo, conforme Legislação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C00-000001000000}">
      <text>
        <r>
          <rPr>
            <sz val="10"/>
            <color indexed="8"/>
            <rFont val="Liberation Sans"/>
            <family val="2"/>
          </rPr>
          <t>Custo relativo à administração, manutenção, marketing, suporte das equipes de campo, entre outros.</t>
        </r>
      </text>
    </comment>
    <comment ref="B6" authorId="0" shapeId="0" xr:uid="{00000000-0006-0000-0C00-000002000000}">
      <text>
        <r>
          <rPr>
            <sz val="10"/>
            <color indexed="8"/>
            <rFont val="Liberation Sans"/>
            <family val="2"/>
          </rPr>
          <t xml:space="preserve">É o rateio do custo da sede entre as obras da Construtora.
</t>
        </r>
        <r>
          <rPr>
            <sz val="11"/>
            <color indexed="8"/>
            <rFont val="Liberation Sans"/>
            <family val="2"/>
          </rPr>
          <t xml:space="preserve">
</t>
        </r>
        <r>
          <rPr>
            <sz val="10"/>
            <color indexed="8"/>
            <rFont val="Liberation Sans"/>
            <family val="2"/>
          </rPr>
          <t>Varia de 7% a 15% (empresas com grande faturamento anual) e de 10% a 20% (empresas com pequeno faturamento anual)</t>
        </r>
      </text>
    </comment>
    <comment ref="B7" authorId="0" shapeId="0" xr:uid="{00000000-0006-0000-0C00-000003000000}">
      <text>
        <r>
          <rPr>
            <sz val="10"/>
            <color indexed="8"/>
            <rFont val="Liberation Sans"/>
            <family val="2"/>
          </rPr>
          <t>São os custos relativos à administração direta do projeto ou empreendimento, inerentes ao Canteiro de Obras ou Serviços.</t>
        </r>
      </text>
    </comment>
    <comment ref="B8" authorId="0" shapeId="0" xr:uid="{00000000-0006-0000-0C00-000004000000}">
      <text>
        <r>
          <rPr>
            <sz val="10"/>
            <color indexed="8"/>
            <rFont val="Liberation Sans"/>
            <family val="2"/>
          </rPr>
          <t>O custo relativo à administração, manutenção e suporte das equipes de campo.</t>
        </r>
      </text>
    </comment>
    <comment ref="B9" authorId="0" shapeId="0" xr:uid="{00000000-0006-0000-0C00-000005000000}">
      <text>
        <r>
          <rPr>
            <sz val="10"/>
            <color indexed="8"/>
            <rFont val="Liberation Sans"/>
            <family val="2"/>
          </rPr>
          <t>Visam corrigir monetariamente os déficits de caixa que os contratos apresentam, principalmente em função da forma de medição e pagamento dos mesmos</t>
        </r>
      </text>
    </comment>
    <comment ref="B10" authorId="0" shapeId="0" xr:uid="{00000000-0006-0000-0C00-000006000000}">
      <text>
        <r>
          <rPr>
            <sz val="10"/>
            <color indexed="8"/>
            <rFont val="Liberation Sans"/>
            <family val="2"/>
          </rPr>
          <t>Custos de limpeza e outros que acontecem após a obra estar finalizada.</t>
        </r>
      </text>
    </comment>
    <comment ref="B11" authorId="0" shapeId="0" xr:uid="{00000000-0006-0000-0C00-000007000000}">
      <text>
        <r>
          <rPr>
            <sz val="10"/>
            <color indexed="8"/>
            <rFont val="Liberation Sans"/>
            <family val="2"/>
          </rPr>
          <t xml:space="preserve">Visa melhorar eventuais
distorções no valor aproximado pelo cálculo
estimado, devido ao seu caráter genérico
adotado pelos contratantes.
</t>
        </r>
        <r>
          <rPr>
            <sz val="11"/>
            <color indexed="8"/>
            <rFont val="Liberation Sans"/>
            <family val="2"/>
          </rPr>
          <t xml:space="preserve">
</t>
        </r>
        <r>
          <rPr>
            <sz val="10"/>
            <color indexed="8"/>
            <rFont val="Liberation Sans"/>
            <family val="2"/>
          </rPr>
          <t>Varia de 5% a 10%.</t>
        </r>
      </text>
    </comment>
    <comment ref="B18" authorId="0" shapeId="0" xr:uid="{00000000-0006-0000-0C00-000008000000}">
      <text>
        <r>
          <rPr>
            <sz val="10"/>
            <color indexed="8"/>
            <rFont val="Liberation Sans"/>
            <family val="2"/>
          </rPr>
          <t>Como Imposto de Renda, PIS, ISS, COFINS, CPMF, entre outros</t>
        </r>
      </text>
    </comment>
    <comment ref="B19" authorId="0" shapeId="0" xr:uid="{00000000-0006-0000-0C00-000009000000}">
      <text>
        <r>
          <rPr>
            <sz val="10"/>
            <color indexed="8"/>
            <rFont val="Liberation Sans"/>
            <family val="2"/>
          </rPr>
          <t xml:space="preserve">É definido exclusivamente pelo
prestador de serviço ou empresa contratada.
</t>
        </r>
        <r>
          <rPr>
            <sz val="11"/>
            <color indexed="8"/>
            <rFont val="Liberation Sans"/>
            <family val="2"/>
          </rPr>
          <t xml:space="preserve">
</t>
        </r>
        <r>
          <rPr>
            <sz val="10"/>
            <color indexed="8"/>
            <rFont val="Liberation Sans"/>
            <family val="2"/>
          </rPr>
          <t>Varia de 15% (obras até R$150.000,00) até 5% (obras acima de R$ 1.500.000,00)</t>
        </r>
      </text>
    </comment>
    <comment ref="B20" authorId="0" shapeId="0" xr:uid="{00000000-0006-0000-0C00-00000A000000}">
      <text>
        <r>
          <rPr>
            <sz val="10"/>
            <color indexed="8"/>
            <rFont val="Liberation Sans"/>
            <family val="2"/>
          </rPr>
          <t>É um seguro específico que cobre obras civis em construção ou instalação e montagem e os materiais utilizados.</t>
        </r>
      </text>
    </comment>
    <comment ref="B21" authorId="0" shapeId="0" xr:uid="{00000000-0006-0000-0C00-00000B000000}">
      <text>
        <r>
          <rPr>
            <sz val="10"/>
            <color indexed="8"/>
            <rFont val="Liberation Sans"/>
            <family val="2"/>
          </rPr>
          <t>Comissão financeira paga por fornecedores de produtos e lojistas pela indicação.</t>
        </r>
      </text>
    </comment>
    <comment ref="B26" authorId="0" shapeId="0" xr:uid="{00000000-0006-0000-0C00-00000C000000}">
      <text>
        <r>
          <rPr>
            <sz val="10"/>
            <color indexed="8"/>
            <rFont val="Liberation Sans"/>
            <family val="2"/>
          </rPr>
          <t>Preço de venda com impostos, lucro, seguro e reserva técnica.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Melo</author>
    <author>Fabricio Batista</author>
  </authors>
  <commentList>
    <comment ref="K7" authorId="0" shapeId="0" xr:uid="{00000000-0006-0000-1000-000001000000}">
      <text>
        <r>
          <rPr>
            <b/>
            <sz val="9"/>
            <color indexed="81"/>
            <rFont val="Segoe UI"/>
            <family val="2"/>
          </rPr>
          <t>Karen Melo:</t>
        </r>
        <r>
          <rPr>
            <sz val="9"/>
            <color indexed="81"/>
            <rFont val="Segoe UI"/>
            <family val="2"/>
          </rPr>
          <t xml:space="preserve">
valor equipamento * (1+BDI)
</t>
        </r>
      </text>
    </comment>
    <comment ref="AA298" authorId="1" shapeId="0" xr:uid="{00000000-0006-0000-1000-000002000000}">
      <text>
        <r>
          <rPr>
            <b/>
            <sz val="9"/>
            <color indexed="81"/>
            <rFont val="Segoe UI"/>
            <family val="2"/>
            <charset val="1"/>
          </rPr>
          <t>Fabricio Batista:</t>
        </r>
        <r>
          <rPr>
            <sz val="9"/>
            <color indexed="81"/>
            <rFont val="Segoe UI"/>
            <family val="2"/>
            <charset val="1"/>
          </rPr>
          <t xml:space="preserve">
TABELA WEG</t>
        </r>
      </text>
    </comment>
    <comment ref="AA310" authorId="1" shapeId="0" xr:uid="{00000000-0006-0000-1000-000003000000}">
      <text>
        <r>
          <rPr>
            <b/>
            <sz val="9"/>
            <color indexed="81"/>
            <rFont val="Segoe UI"/>
            <family val="2"/>
            <charset val="1"/>
          </rPr>
          <t>Fabricio Batista:</t>
        </r>
        <r>
          <rPr>
            <sz val="9"/>
            <color indexed="81"/>
            <rFont val="Segoe UI"/>
            <family val="2"/>
            <charset val="1"/>
          </rPr>
          <t xml:space="preserve">
TABELA WEG</t>
        </r>
      </text>
    </comment>
    <comment ref="AA314" authorId="1" shapeId="0" xr:uid="{00000000-0006-0000-1000-000004000000}">
      <text>
        <r>
          <rPr>
            <b/>
            <sz val="9"/>
            <color indexed="81"/>
            <rFont val="Segoe UI"/>
            <family val="2"/>
            <charset val="1"/>
          </rPr>
          <t>Fabricio Batista:</t>
        </r>
        <r>
          <rPr>
            <sz val="9"/>
            <color indexed="81"/>
            <rFont val="Segoe UI"/>
            <family val="2"/>
            <charset val="1"/>
          </rPr>
          <t xml:space="preserve">
JUST SOLAR</t>
        </r>
      </text>
    </comment>
    <comment ref="AA330" authorId="1" shapeId="0" xr:uid="{00000000-0006-0000-1000-000005000000}">
      <text>
        <r>
          <rPr>
            <b/>
            <sz val="9"/>
            <color indexed="81"/>
            <rFont val="Segoe UI"/>
            <family val="2"/>
            <charset val="1"/>
          </rPr>
          <t>Fabricio Batista:</t>
        </r>
        <r>
          <rPr>
            <sz val="9"/>
            <color indexed="81"/>
            <rFont val="Segoe UI"/>
            <family val="2"/>
            <charset val="1"/>
          </rPr>
          <t xml:space="preserve">
TABELA WEG
</t>
        </r>
      </text>
    </comment>
    <comment ref="AA334" authorId="1" shapeId="0" xr:uid="{00000000-0006-0000-1000-000006000000}">
      <text>
        <r>
          <rPr>
            <b/>
            <sz val="9"/>
            <color indexed="81"/>
            <rFont val="Segoe UI"/>
            <family val="2"/>
            <charset val="1"/>
          </rPr>
          <t>Fabricio Batista:</t>
        </r>
        <r>
          <rPr>
            <sz val="9"/>
            <color indexed="81"/>
            <rFont val="Segoe UI"/>
            <family val="2"/>
            <charset val="1"/>
          </rPr>
          <t xml:space="preserve">
TABELA WEG</t>
        </r>
      </text>
    </comment>
    <comment ref="C518" authorId="0" shapeId="0" xr:uid="{00000000-0006-0000-1000-000007000000}">
      <text>
        <r>
          <rPr>
            <b/>
            <sz val="9"/>
            <color indexed="81"/>
            <rFont val="Segoe UI"/>
            <family val="2"/>
          </rPr>
          <t>Karen Melo:</t>
        </r>
        <r>
          <rPr>
            <sz val="9"/>
            <color indexed="81"/>
            <rFont val="Segoe UI"/>
            <family val="2"/>
          </rPr>
          <t xml:space="preserve">
Corrente nominal baixa para 3 entradas</t>
        </r>
      </text>
    </comment>
    <comment ref="C530" authorId="0" shapeId="0" xr:uid="{00000000-0006-0000-1000-000008000000}">
      <text>
        <r>
          <rPr>
            <b/>
            <sz val="9"/>
            <color indexed="81"/>
            <rFont val="Segoe UI"/>
            <family val="2"/>
          </rPr>
          <t>Karen Melo:</t>
        </r>
        <r>
          <rPr>
            <sz val="9"/>
            <color indexed="81"/>
            <rFont val="Segoe UI"/>
            <family val="2"/>
          </rPr>
          <t xml:space="preserve">
Corrente nominal baixa para a quantidade de strings</t>
        </r>
      </text>
    </comment>
    <comment ref="C996" authorId="0" shapeId="0" xr:uid="{00000000-0006-0000-1000-000009000000}">
      <text>
        <r>
          <rPr>
            <b/>
            <sz val="9"/>
            <color indexed="81"/>
            <rFont val="Segoe UI"/>
            <family val="2"/>
          </rPr>
          <t>Karen Melo:</t>
        </r>
        <r>
          <rPr>
            <sz val="9"/>
            <color indexed="81"/>
            <rFont val="Segoe UI"/>
            <family val="2"/>
          </rPr>
          <t xml:space="preserve">
Excluí o modelo do fusível</t>
        </r>
      </text>
    </comment>
  </commentList>
</comments>
</file>

<file path=xl/sharedStrings.xml><?xml version="1.0" encoding="utf-8"?>
<sst xmlns="http://schemas.openxmlformats.org/spreadsheetml/2006/main" count="4882" uniqueCount="1219">
  <si>
    <t>Previdência Social</t>
  </si>
  <si>
    <t>A1</t>
  </si>
  <si>
    <t>Fundo de Garantia por Tempo de Serviço</t>
  </si>
  <si>
    <t>A2</t>
  </si>
  <si>
    <t>Salário Educação</t>
  </si>
  <si>
    <t>A4</t>
  </si>
  <si>
    <t>A5</t>
  </si>
  <si>
    <t>Serviço de Apoio à Pequena e Média Empresa (SEBRAE)</t>
  </si>
  <si>
    <t>A6</t>
  </si>
  <si>
    <t>A7</t>
  </si>
  <si>
    <t>A8</t>
  </si>
  <si>
    <t>GRUPO A</t>
  </si>
  <si>
    <t>B1</t>
  </si>
  <si>
    <t>Feriados</t>
  </si>
  <si>
    <t>B2</t>
  </si>
  <si>
    <t>Auxilio-enfermidade</t>
  </si>
  <si>
    <t>B3</t>
  </si>
  <si>
    <t>Licença paternidade</t>
  </si>
  <si>
    <t>B4</t>
  </si>
  <si>
    <t>13º Salário</t>
  </si>
  <si>
    <t>B5</t>
  </si>
  <si>
    <t>GRUPO B - sofre incidência de A</t>
  </si>
  <si>
    <t>GRUPO C  - não sofre incidência de A</t>
  </si>
  <si>
    <t>TOTAL GRUPO B</t>
  </si>
  <si>
    <t>TOTAL GRUPO A</t>
  </si>
  <si>
    <t>TOTAL GRUPO C</t>
  </si>
  <si>
    <t>GRUPO A  X GRUPO B</t>
  </si>
  <si>
    <t>TOTAL D</t>
  </si>
  <si>
    <t>TOTAL ENCARGOS ( A+ B+ C+ D)</t>
  </si>
  <si>
    <t>Administração Central</t>
  </si>
  <si>
    <t>CPMF</t>
  </si>
  <si>
    <t>Lucro</t>
  </si>
  <si>
    <t>Composição Analítica do BDI- Beneficio e Despesa Indireta</t>
  </si>
  <si>
    <t xml:space="preserve">Repouso semanal remunerado  </t>
  </si>
  <si>
    <t xml:space="preserve">Instituto Nacional de Colonização e Reforma Agrária (INCRA) </t>
  </si>
  <si>
    <t>DESCRIÇÃO</t>
  </si>
  <si>
    <t>Quantidade</t>
  </si>
  <si>
    <t>Preço Unitário</t>
  </si>
  <si>
    <t>Valor Total</t>
  </si>
  <si>
    <t>Unidade</t>
  </si>
  <si>
    <r>
      <t xml:space="preserve"> A</t>
    </r>
    <r>
      <rPr>
        <sz val="10"/>
        <rFont val="Arial"/>
      </rPr>
      <t xml:space="preserve">. </t>
    </r>
    <r>
      <rPr>
        <b/>
        <sz val="10"/>
        <rFont val="Arial"/>
        <family val="2"/>
      </rPr>
      <t>Mão de Obra</t>
    </r>
  </si>
  <si>
    <t>Riscos Ambientais do Trabalho (RAT)</t>
  </si>
  <si>
    <t>Tributos</t>
  </si>
  <si>
    <t>C1</t>
  </si>
  <si>
    <t>D1</t>
  </si>
  <si>
    <t>Despesas financeiras</t>
  </si>
  <si>
    <t>Indique os Percentuais</t>
  </si>
  <si>
    <t>Indique o RAT</t>
  </si>
  <si>
    <t>C. Insumos</t>
  </si>
  <si>
    <t>Fonte: Fundação Getúlio Vargas</t>
  </si>
  <si>
    <t>Benefícios</t>
  </si>
  <si>
    <t>Despesas Indiretas</t>
  </si>
  <si>
    <t>Total de C =</t>
  </si>
  <si>
    <t>Total de A =</t>
  </si>
  <si>
    <t>Serviço:</t>
  </si>
  <si>
    <t>Item:</t>
  </si>
  <si>
    <t>Mensal</t>
  </si>
  <si>
    <t>Global</t>
  </si>
  <si>
    <t>Percentual de BDI</t>
  </si>
  <si>
    <t>A9</t>
  </si>
  <si>
    <t>C3</t>
  </si>
  <si>
    <t>Aviso Prévio Indenizado</t>
  </si>
  <si>
    <t>Indenização Adicional</t>
  </si>
  <si>
    <t>D2</t>
  </si>
  <si>
    <t>Incidência de FGTS sobre Aviso Prévio Indenizado</t>
  </si>
  <si>
    <t>X</t>
  </si>
  <si>
    <t>Outra</t>
  </si>
  <si>
    <t>N° do Item:</t>
  </si>
  <si>
    <t>SESI/SESC</t>
  </si>
  <si>
    <t>SENAI/SENAC</t>
  </si>
  <si>
    <t>GRUPO D - Incidências Cumulativas</t>
  </si>
  <si>
    <t>Depósito rescisão contratual s/ justa causa 50% [A2 +(A2xB)] x 100</t>
  </si>
  <si>
    <t>C2</t>
  </si>
  <si>
    <t>Verba mensal</t>
  </si>
  <si>
    <t>Verba total</t>
  </si>
  <si>
    <t>TABELA DE ENCARGOS SOCIAIS - PINI</t>
  </si>
  <si>
    <t>A3</t>
  </si>
  <si>
    <t>SESI / SESC</t>
  </si>
  <si>
    <t>SENAI / SENAC</t>
  </si>
  <si>
    <t>Dias de chuva/faltas justificadas na obra/outras dificuldades/greve</t>
  </si>
  <si>
    <t>B6</t>
  </si>
  <si>
    <t>Depósito rescisão contratual sem justa causa 50% [A2 +(A2xB)] x 100</t>
  </si>
  <si>
    <t>Férias Indenizadas</t>
  </si>
  <si>
    <t>INCIDÊNCIAS CUMULATIVAS  - D</t>
  </si>
  <si>
    <t>Reincidência de A2 sobre C3</t>
  </si>
  <si>
    <t>Homem-hora</t>
  </si>
  <si>
    <t>Mensalista</t>
  </si>
  <si>
    <t>Bolsa/estágio</t>
  </si>
  <si>
    <t>Prof. Regulam.</t>
  </si>
  <si>
    <t>Periculosidade</t>
  </si>
  <si>
    <t>RAT</t>
  </si>
  <si>
    <t>% Enc.</t>
  </si>
  <si>
    <t>Adicional</t>
  </si>
  <si>
    <t>Quant.</t>
  </si>
  <si>
    <t>Vlr adic.</t>
  </si>
  <si>
    <t>Encargos</t>
  </si>
  <si>
    <t>Tip. Contrat</t>
  </si>
  <si>
    <t>Adicionais</t>
  </si>
  <si>
    <t>Insalub. Baixo</t>
  </si>
  <si>
    <t>Insalub. Médio</t>
  </si>
  <si>
    <t>Insalub. Alto</t>
  </si>
  <si>
    <t>N° Profis.</t>
  </si>
  <si>
    <t>Indique o ISS</t>
  </si>
  <si>
    <t>TABELA DE ENCARGOS SOCIAIS - Mês</t>
  </si>
  <si>
    <t>TABELA DE ENCARGOS SOCIAIS - Hora</t>
  </si>
  <si>
    <t>Horista</t>
  </si>
  <si>
    <t>PINI/FGV</t>
  </si>
  <si>
    <t>und item</t>
  </si>
  <si>
    <t>Total s/ encargos</t>
  </si>
  <si>
    <t>Despesas indiretas</t>
  </si>
  <si>
    <t>FGV</t>
  </si>
  <si>
    <t>PINI</t>
  </si>
  <si>
    <t>B.2 Ferramentas e Equipamentos</t>
  </si>
  <si>
    <t>B.1 Materiais APLICADOS NO LOCAL</t>
  </si>
  <si>
    <t>Referência</t>
  </si>
  <si>
    <t>Total de B2 =</t>
  </si>
  <si>
    <t>Total de B1 =</t>
  </si>
  <si>
    <t>ISS sem materiais</t>
  </si>
  <si>
    <t>Base de cálculo</t>
  </si>
  <si>
    <t>Serviço de engenharia?</t>
  </si>
  <si>
    <t>Total de D =</t>
  </si>
  <si>
    <t>DESCRIÇÃO DOS COMPONENTES</t>
  </si>
  <si>
    <t>D. Administração Local</t>
  </si>
  <si>
    <t>Unid.</t>
  </si>
  <si>
    <t>Valor a Descontar</t>
  </si>
  <si>
    <t>TABELA DE ENCARGOS SOCIAIS - ACT / CCT / Outra</t>
  </si>
  <si>
    <t>ACT-CCT-Outra</t>
  </si>
  <si>
    <t>C4</t>
  </si>
  <si>
    <t>Aviso Prévio Trabalhado</t>
  </si>
  <si>
    <t>B7</t>
  </si>
  <si>
    <t>B8</t>
  </si>
  <si>
    <t>Licença Maternidade</t>
  </si>
  <si>
    <t>Licença Paternidade</t>
  </si>
  <si>
    <t>GRUPO D  - Incidências Cumulativas</t>
  </si>
  <si>
    <t>Despesas Reembolsáveis?</t>
  </si>
  <si>
    <t>Adminstração Local?</t>
  </si>
  <si>
    <t>Emprego de materiais?</t>
  </si>
  <si>
    <t>PIS</t>
  </si>
  <si>
    <t>Cofins</t>
  </si>
  <si>
    <t xml:space="preserve"> </t>
  </si>
  <si>
    <t>1- Lucro Presumido</t>
  </si>
  <si>
    <t>2- Lucro Real</t>
  </si>
  <si>
    <t>3- Outro</t>
  </si>
  <si>
    <t>Duração</t>
  </si>
  <si>
    <t>Dias</t>
  </si>
  <si>
    <t>Meses</t>
  </si>
  <si>
    <t>Anos</t>
  </si>
  <si>
    <t>Indice</t>
  </si>
  <si>
    <t>Duração do Contrato:</t>
  </si>
  <si>
    <t xml:space="preserve">Valor da mão de obra </t>
  </si>
  <si>
    <t xml:space="preserve"> Total dos Encargos Sociais </t>
  </si>
  <si>
    <t>V-9.3</t>
  </si>
  <si>
    <t>OBJETO</t>
  </si>
  <si>
    <t>ORÇAMENTO BÁSICO</t>
  </si>
  <si>
    <t>ITEM</t>
  </si>
  <si>
    <t>UNID.</t>
  </si>
  <si>
    <t>QUANT.</t>
  </si>
  <si>
    <t>PREÇO R$</t>
  </si>
  <si>
    <t>UNITÁRIO</t>
  </si>
  <si>
    <t>TOTAL</t>
  </si>
  <si>
    <t>01</t>
  </si>
  <si>
    <t>UM</t>
  </si>
  <si>
    <t>CRONOGRAMA FINANCEIRO – DESEMBOLSO MENSAL</t>
  </si>
  <si>
    <t>SERVIÇO:</t>
  </si>
  <si>
    <t>EVENTO</t>
  </si>
  <si>
    <t>PERC.</t>
  </si>
  <si>
    <t>VALOR R$</t>
  </si>
  <si>
    <t>Capacete</t>
  </si>
  <si>
    <t>Total</t>
  </si>
  <si>
    <t>-</t>
  </si>
  <si>
    <t>Transporte (equipe )</t>
  </si>
  <si>
    <t>EPI+ASO+Trein&amp;PlanSeg(eqp)</t>
  </si>
  <si>
    <t>CompAux</t>
  </si>
  <si>
    <t>Alimentação (equipe)</t>
  </si>
  <si>
    <t>mês</t>
  </si>
  <si>
    <t>ÚNICO</t>
  </si>
  <si>
    <t>1</t>
  </si>
  <si>
    <t>UND</t>
  </si>
  <si>
    <t>ferramentas, rolo, lixa e etc</t>
  </si>
  <si>
    <t>vb</t>
  </si>
  <si>
    <t>MEDIÇÃO TOTAL</t>
  </si>
  <si>
    <t>EXECUÇÃO DE SERVIÇOS DEINSTALAÇÃO DE PAINEL SOLAR</t>
  </si>
  <si>
    <t>PROFISSIONAL</t>
  </si>
  <si>
    <t>SALÁRIO</t>
  </si>
  <si>
    <t xml:space="preserve">ENCARGOS </t>
  </si>
  <si>
    <t>Técnico Eletrotécnico</t>
  </si>
  <si>
    <t>ADICIONAL PERICULOSIDADE (%)</t>
  </si>
  <si>
    <t>VL. SALÁRIO MÍNIMO ATUAL (R$)</t>
  </si>
  <si>
    <t>ENCARGOS - FUNCIONÁRIO ASSALARIADO</t>
  </si>
  <si>
    <t>ENCARGOS FIXOS:</t>
  </si>
  <si>
    <t>INSS</t>
  </si>
  <si>
    <t>FGTS</t>
  </si>
  <si>
    <t>CÁLCULO DO VALOR DE HOMEM-HORA  - INSTALAÇÃO SOLAR</t>
  </si>
  <si>
    <t>FÉRIAS E 1/3 PROPORCIONAL</t>
  </si>
  <si>
    <t>13° SALÁRIO</t>
  </si>
  <si>
    <t>ENCARGOS PROVISIONADOS</t>
  </si>
  <si>
    <t>FGTS INDENIZATÓRIO</t>
  </si>
  <si>
    <t>ENCARGOS VARIÁVEIS</t>
  </si>
  <si>
    <t>FALTAS LEGAIS</t>
  </si>
  <si>
    <t>LICENÇA MATERNIDADE</t>
  </si>
  <si>
    <t>LICENÇA PATERNIDADE</t>
  </si>
  <si>
    <t>AVISO PRÉVIO INDENIZADO</t>
  </si>
  <si>
    <t>VALE TRANSPORTE (SE USAR)</t>
  </si>
  <si>
    <t>VALE REFEIÇÃO</t>
  </si>
  <si>
    <t>ASSITENCIA MÉDICA</t>
  </si>
  <si>
    <t>UNIFORME/EPI</t>
  </si>
  <si>
    <t>BENEFÍCIOS E DESPESAS INDIRETAS (ENGENHEIRO)</t>
  </si>
  <si>
    <t>Eng. Eletricista</t>
  </si>
  <si>
    <t>BENEFÍCIOS E DESPESAS INDIRETAS (Técnico Eletrotécnico)</t>
  </si>
  <si>
    <t>HORAS/DIA</t>
  </si>
  <si>
    <t>DIAS NO MÊS</t>
  </si>
  <si>
    <t>h</t>
  </si>
  <si>
    <t>dia</t>
  </si>
  <si>
    <t>horas/mês</t>
  </si>
  <si>
    <t>QUANT. DE HORAS POR MÊS</t>
  </si>
  <si>
    <t>CUSTO DO HH (R$)</t>
  </si>
  <si>
    <t>QUANT. DE HORAS/DIA (h)</t>
  </si>
  <si>
    <t>CUSTO MENSAL POR HORA TRABALHADA</t>
  </si>
  <si>
    <t>CUSTO DA MÃO DE OBRA/MÊS (R$)</t>
  </si>
  <si>
    <t>Serviços Gerais</t>
  </si>
  <si>
    <t>Eletricista</t>
  </si>
  <si>
    <t>Téc. Eletrotécnico</t>
  </si>
  <si>
    <t>MULTIPLO PISO SLARIAL</t>
  </si>
  <si>
    <t>VL. SALÁRIO+ ENCARGOS (R$)</t>
  </si>
  <si>
    <t xml:space="preserve">SERVIÇO </t>
  </si>
  <si>
    <t>TEMPO DEDICADO (HORA/DIA)</t>
  </si>
  <si>
    <t>Ajudante de Eletricista</t>
  </si>
  <si>
    <t>TEMPO DEDICADO MIN/DIA</t>
  </si>
  <si>
    <t>FASES</t>
  </si>
  <si>
    <t>TENSÃO</t>
  </si>
  <si>
    <t>1 MPPT</t>
  </si>
  <si>
    <t>Monof</t>
  </si>
  <si>
    <t>Trifás</t>
  </si>
  <si>
    <t>2 MPPT</t>
  </si>
  <si>
    <t>3 MPPT</t>
  </si>
  <si>
    <t>VL DO EQUIPAM. (U$)</t>
  </si>
  <si>
    <t>VL DO EQUIPAM. (R$)</t>
  </si>
  <si>
    <t>Vl do HOMEM/ HORA DIA (R$/Hh)</t>
  </si>
  <si>
    <t>EQUIPAMENTO</t>
  </si>
  <si>
    <t>MÃO DE OBRA</t>
  </si>
  <si>
    <t xml:space="preserve">CUSTO DA MÃO DE OBRA DIA (R$) </t>
  </si>
  <si>
    <t>TIPO</t>
  </si>
  <si>
    <t>INVERSORES</t>
  </si>
  <si>
    <t>Monocristalino</t>
  </si>
  <si>
    <t>QUANT. A INSTALAR</t>
  </si>
  <si>
    <t xml:space="preserve">CUSTO TOT. DA MÃO DE OBRA DIA (R$) </t>
  </si>
  <si>
    <t xml:space="preserve">TOT. DO SERVIÇO EQUIPAM+ MÃO DE OBRA (R$) </t>
  </si>
  <si>
    <t xml:space="preserve">VALOR TOT. EQUIPAM. (R$) </t>
  </si>
  <si>
    <t>Planilha de Cálculo de BDI</t>
  </si>
  <si>
    <t>Custos Indiretos</t>
  </si>
  <si>
    <t>Administração do Escritório Central</t>
  </si>
  <si>
    <t>Administração Local</t>
  </si>
  <si>
    <t>Despesa Financeira</t>
  </si>
  <si>
    <t>Pós-Obras</t>
  </si>
  <si>
    <t>Valor do Risco da Obra</t>
  </si>
  <si>
    <t>Impostos</t>
  </si>
  <si>
    <t>Margem de Lucro Previsto</t>
  </si>
  <si>
    <t>Seguro</t>
  </si>
  <si>
    <t>Reserva Técnica</t>
  </si>
  <si>
    <t>STRING BOX</t>
  </si>
  <si>
    <t>BITOLA (mm²)</t>
  </si>
  <si>
    <t>Cabo Solar, Preto ou Vermelho, classe 5 , 4mm², 1,8KV CC/ até 1KV CA, temperatura de operação até 90°</t>
  </si>
  <si>
    <t>CAPAC. DE CONDUÇÃO Iz (A)</t>
  </si>
  <si>
    <t>DIST. L (m)</t>
  </si>
  <si>
    <t xml:space="preserve">CABO SOLAR </t>
  </si>
  <si>
    <t>Cabo Solar, Preto ou Vermelho, classe 5 , 6mm², 1,8KV CC/ até 1KV CA, temperatura de operação até 90°</t>
  </si>
  <si>
    <t>Cabo Solar, Preto ou Vermelho, classe 5 , 10mm², 1,8KV CC/ até 1KV CA, temperatura de operação até 90°</t>
  </si>
  <si>
    <t>Cabo Solar, Preto ou Vermelho, classe 5 , 16mm², 1,8KV CC/ até 1KV CA, temperatura de operação até 90°</t>
  </si>
  <si>
    <t>Cabo Solar, Preto ou Vermelho, classe 5 , 25mm², 1,8KV CC/ até 1KV CA, temperatura de operação até 90°</t>
  </si>
  <si>
    <t>QUANT. A INSTALAR (m)</t>
  </si>
  <si>
    <t>CONECTOR MC4</t>
  </si>
  <si>
    <t>ATERRAMENTO</t>
  </si>
  <si>
    <t>TENSÃO CABO FLEXÍVEL (V)</t>
  </si>
  <si>
    <t>BITOLA DO CABO (mm²)</t>
  </si>
  <si>
    <t xml:space="preserve">KITS ESTRUTURAS DE FIXAÇÃO </t>
  </si>
  <si>
    <t>AUTOTRANSFORMADORES</t>
  </si>
  <si>
    <t>CABO SOLAR</t>
  </si>
  <si>
    <t>4 MPPT</t>
  </si>
  <si>
    <t>SUBESTAÇÃO ABAIXADORA</t>
  </si>
  <si>
    <t xml:space="preserve">TENSÃO DE OPERAÇÃO (V) </t>
  </si>
  <si>
    <t>TIPO (Poste ou Abrigada)</t>
  </si>
  <si>
    <t>SERVIÇOS DE ENGENHARIA, DE FORNECIMENTO, CONSTRUÇÃO E TRÂMITES JUNTO A DISTRIBUIDORA</t>
  </si>
  <si>
    <t>VL DO SERVIÇO. (R$)</t>
  </si>
  <si>
    <t>Consulta de Acesso junto à Distribuidora (Viabilidade de conexão)</t>
  </si>
  <si>
    <t>Seguro de Responsabilidade Civil</t>
  </si>
  <si>
    <t>Seguro de Engenharia</t>
  </si>
  <si>
    <t>Seguro All Risk</t>
  </si>
  <si>
    <t>Instalação Estação Solarimétrica</t>
  </si>
  <si>
    <t>UC</t>
  </si>
  <si>
    <t>Usina</t>
  </si>
  <si>
    <t>1mw</t>
  </si>
  <si>
    <t>750kw</t>
  </si>
  <si>
    <t>75kw</t>
  </si>
  <si>
    <t>Kit Solar</t>
  </si>
  <si>
    <t>Painel 400wp</t>
  </si>
  <si>
    <t>Inversor Growatt 75kw</t>
  </si>
  <si>
    <t xml:space="preserve">Projeto e Instalação </t>
  </si>
  <si>
    <t>Geração em Kwh</t>
  </si>
  <si>
    <t>Total do Investimento</t>
  </si>
  <si>
    <t>24kw</t>
  </si>
  <si>
    <t>48kw</t>
  </si>
  <si>
    <t>Inversor Refusol 25kw</t>
  </si>
  <si>
    <t>TOTAL DO INVESTIMNETO (MATERIAL + MÃO DE OBRA)</t>
  </si>
  <si>
    <t>Instalação de Conjunto Conector MC4 - Macho e fêmea (par)</t>
  </si>
  <si>
    <t>EQUIPAMENTOS OFF GRID</t>
  </si>
  <si>
    <t>CABO AC</t>
  </si>
  <si>
    <t>Poste</t>
  </si>
  <si>
    <t>Poste / abrigada</t>
  </si>
  <si>
    <t>220/127V</t>
  </si>
  <si>
    <t>%</t>
  </si>
  <si>
    <t>Auxiliar de Eletricista</t>
  </si>
  <si>
    <t>% Custos Indiretos da Obra</t>
  </si>
  <si>
    <t>SubTotal</t>
  </si>
  <si>
    <t>Outros Custos</t>
  </si>
  <si>
    <t>% Outros Custos  da Obra</t>
  </si>
  <si>
    <t>% BDI</t>
  </si>
  <si>
    <t>TOT. SERVIÇO +MÃO DE OBRA COM BDI (R$)</t>
  </si>
  <si>
    <t>BENEFÍCIOS E DESPESAS INDIRETAS (Aux. de Eletricista)</t>
  </si>
  <si>
    <t>ELETRICISTA</t>
  </si>
  <si>
    <t>DETALHAMENTO DE BENEFÍCIOS E DESPESAS INDIRETAS (BDI)</t>
  </si>
  <si>
    <t>DISCRIMINAÇÃO</t>
  </si>
  <si>
    <t>Riscos</t>
  </si>
  <si>
    <t>GRUPO B</t>
  </si>
  <si>
    <t>Seguro e Garantia</t>
  </si>
  <si>
    <t>Lucro Bruto</t>
  </si>
  <si>
    <t>Despesas Financeiras</t>
  </si>
  <si>
    <t>GRUPO C</t>
  </si>
  <si>
    <t>6.1</t>
  </si>
  <si>
    <t>Pis</t>
  </si>
  <si>
    <t>6.2</t>
  </si>
  <si>
    <t>6.3</t>
  </si>
  <si>
    <t>CSLL</t>
  </si>
  <si>
    <t>6.4</t>
  </si>
  <si>
    <t>ISS</t>
  </si>
  <si>
    <t xml:space="preserve">BDI     </t>
  </si>
  <si>
    <t>FÓRMULA DE CÁLCULO DO BDI:</t>
  </si>
  <si>
    <t xml:space="preserve">Conforme ACÓRDÃO Nº 2622/2013 
–
 TCU 
–
 Plenário </t>
  </si>
  <si>
    <t>Subestação e Instalações AC</t>
  </si>
  <si>
    <t>Perc. SE e AC</t>
  </si>
  <si>
    <t>SE e AC 1MWp</t>
  </si>
  <si>
    <t>SE e AC 750Wp</t>
  </si>
  <si>
    <t>SE e AC 75Wp</t>
  </si>
  <si>
    <t>BONIFICAÇÃO E DESPESAS INDIRETAS (B.D.I)</t>
  </si>
  <si>
    <t>B.D.I CONFORME ACÓRDÃO 2622 - PLENÁRIO</t>
  </si>
  <si>
    <t>COMPONENTES</t>
  </si>
  <si>
    <t>RISCO ( R)</t>
  </si>
  <si>
    <t>LUCRO (L)</t>
  </si>
  <si>
    <t>TRIBUTOS (T)</t>
  </si>
  <si>
    <t>PIS (PROGRAMA DE INSCRIÇÃO SOCIAL)</t>
  </si>
  <si>
    <t>COFINS (CONTRIBUIÇÃO PARA O FINANCIAMENTO DA SEGURIDADE SOCIAL)</t>
  </si>
  <si>
    <t>ISS (IMPOSTO SOBRE SERVIÇO)</t>
  </si>
  <si>
    <t>CPRB (CONTRIBUIÇÃO PREVIDENCIÁRIA SOBRE A RECEITA BRUTA)</t>
  </si>
  <si>
    <t xml:space="preserve">TOTAL </t>
  </si>
  <si>
    <t>CÁLCULO DO BDI - BONIFICAÇÕES E DESPESAS INDIRETAS</t>
  </si>
  <si>
    <t>TIPO DE OBRA</t>
  </si>
  <si>
    <t>ÍNDICE (%)</t>
  </si>
  <si>
    <t>DENOMINAÇÃO</t>
  </si>
  <si>
    <t>1.0</t>
  </si>
  <si>
    <t>Taxa de administração central</t>
  </si>
  <si>
    <t>AC</t>
  </si>
  <si>
    <t>2.0</t>
  </si>
  <si>
    <t>Taxa de seguro e garantia</t>
  </si>
  <si>
    <t>S+G</t>
  </si>
  <si>
    <t>3.0</t>
  </si>
  <si>
    <t>Taxa da margem de incerteza (risco) do empreendimento</t>
  </si>
  <si>
    <t>R</t>
  </si>
  <si>
    <t>4.0</t>
  </si>
  <si>
    <t>Taxas de despesas financeiros</t>
  </si>
  <si>
    <t>DF</t>
  </si>
  <si>
    <t>5.0</t>
  </si>
  <si>
    <t>Taxa de margem de contribuição (benefício, lucro ou remuneração )</t>
  </si>
  <si>
    <t>L</t>
  </si>
  <si>
    <t>6.0</t>
  </si>
  <si>
    <t>Taxa de custos tributários (municipais, estaduais e federais)</t>
  </si>
  <si>
    <t>I</t>
  </si>
  <si>
    <t>COFINS -  Contribuição para o Financiamento da Seguridade Social</t>
  </si>
  <si>
    <t>PIS - Programa de Integração Social</t>
  </si>
  <si>
    <t>ISS - Imposto Sobre Serviço</t>
  </si>
  <si>
    <t xml:space="preserve">CPRB - Contribuição Previdênciária sobre a Receita Bruta </t>
  </si>
  <si>
    <t>FÓRMULA DE CÁLCULO DO BDI :</t>
  </si>
  <si>
    <t>BDI = { [ (1+AC+S+G+R) * (1+DF) * (1+L) ] / (1-I) } - 1</t>
  </si>
  <si>
    <t>OBSERVAÇÕES:</t>
  </si>
  <si>
    <t>2) Os tributos IRPJ e CSLL não devem integrar o cálculo do BDI, nem tampouco a planilha de custo direto, por se constituírem em tributos de natureza direta e personalística, que oneram pessoalmente o contratado, não devendo o ônus tributário ser repassado à contratante.</t>
  </si>
  <si>
    <t>MÍNIMO</t>
  </si>
  <si>
    <t>MÉDIA</t>
  </si>
  <si>
    <t>MÁXIMO</t>
  </si>
  <si>
    <t>6) A Mobilização e Desmobilização deverá ser discriminada na planilha de custo direto com o percentual máximo de 2,66% regido pela INSTRUÇÃO DE SERVIÇOS n º 01/2004 do DNIT, quando for o caso.</t>
  </si>
  <si>
    <t xml:space="preserve">3) O tributo ISS para obra de engenharia deve ser considerado entre 2,0 a 5,0% conforme legislação tributária municipal. </t>
  </si>
  <si>
    <t xml:space="preserve">BDI  =  </t>
  </si>
  <si>
    <t xml:space="preserve">CUSTO TOT. DA MÃO DE OBRA DIA C/ BDI (R$) </t>
  </si>
  <si>
    <t>CUSTO ADM LOCAL %</t>
  </si>
  <si>
    <t>TOT. SERVIÇO +MÃO DE OBRA COM BDI+ADM LOCAL (R$)</t>
  </si>
  <si>
    <t>48KW</t>
  </si>
  <si>
    <t>75KW</t>
  </si>
  <si>
    <t>750KW</t>
  </si>
  <si>
    <t>1MW</t>
  </si>
  <si>
    <t>PROJETO E INSTALAÇÃO</t>
  </si>
  <si>
    <t>48 KWp</t>
  </si>
  <si>
    <t>24 KWp</t>
  </si>
  <si>
    <t xml:space="preserve"> 75Wp</t>
  </si>
  <si>
    <t xml:space="preserve"> 750 KWp</t>
  </si>
  <si>
    <t xml:space="preserve"> 1MWp</t>
  </si>
  <si>
    <t>R$/Wp</t>
  </si>
  <si>
    <t>CUSTO DA MÃO DE OBRA DIA (R$) SINAPI-AM</t>
  </si>
  <si>
    <t xml:space="preserve">DESCRIÇÃO DE EQUIPAMENTOS </t>
  </si>
  <si>
    <t>Conjunto Alicate para crimpagem de conectores MC4 para cabos de 10mm² a 25mm²</t>
  </si>
  <si>
    <t xml:space="preserve">Chave multicontato de plástico para montagem e desmontagem de plugue macho/femea MC4 </t>
  </si>
  <si>
    <t>Bolsa de cintura para ferramentas</t>
  </si>
  <si>
    <t>Cinto Paraquedista c/ 5 pontos de ancoragem</t>
  </si>
  <si>
    <t>Talabarte em Y em Poliester com conector</t>
  </si>
  <si>
    <t>Talabarte de Posicionamento</t>
  </si>
  <si>
    <t>Equipamento trava quedas para corda de 12mm</t>
  </si>
  <si>
    <t>Linha de Vida MÓVEL 15m</t>
  </si>
  <si>
    <t>Ferramenta Cinta para içar painés fotovoltaicos - até 2 painéis, peso máximo 100kg.</t>
  </si>
  <si>
    <t>Escada de alumínio extensiva dupla com 10x 2 degraus, de 5m (estendida) e 2,76m (modo pintor)</t>
  </si>
  <si>
    <t>Ferramneta Locator c/ chave Ale</t>
  </si>
  <si>
    <t>Alicate Decapador para cabos 2,5mm², 4mm² e 6mm²</t>
  </si>
  <si>
    <t xml:space="preserve">Alicate de Corte </t>
  </si>
  <si>
    <t>Serra Mármore Tipo Makita 1500W</t>
  </si>
  <si>
    <t>Martelete combinado rompedor 800W</t>
  </si>
  <si>
    <t>Parafusadeira a bateria 12V</t>
  </si>
  <si>
    <t>Furadeira de Impacto</t>
  </si>
  <si>
    <t>Marreta de 2KG</t>
  </si>
  <si>
    <t>talhadeira</t>
  </si>
  <si>
    <t>Martelo</t>
  </si>
  <si>
    <t xml:space="preserve">Alicate Universal </t>
  </si>
  <si>
    <t xml:space="preserve">Alicate de Pressão </t>
  </si>
  <si>
    <t xml:space="preserve">Alicate de Bico </t>
  </si>
  <si>
    <t>Chave de Fenda pequena</t>
  </si>
  <si>
    <t>Chave de Fenda média</t>
  </si>
  <si>
    <t>Chave de Fenda grande</t>
  </si>
  <si>
    <t>Chave Philips P</t>
  </si>
  <si>
    <t>Chave Philips M</t>
  </si>
  <si>
    <t>Chave Philips G</t>
  </si>
  <si>
    <t xml:space="preserve">Chave de Boca n.14/15 </t>
  </si>
  <si>
    <t xml:space="preserve">Chave de Boca n.10 </t>
  </si>
  <si>
    <t xml:space="preserve">Chave de Boca n.11 </t>
  </si>
  <si>
    <t xml:space="preserve">Chave Mista n.8 </t>
  </si>
  <si>
    <t>Chave Mista n. 10</t>
  </si>
  <si>
    <t>CHAVE AMERICANA 150 mm</t>
  </si>
  <si>
    <t>Multímetro Digital Et. 1002</t>
  </si>
  <si>
    <t>Jogo Chave Estrela corneta</t>
  </si>
  <si>
    <t>Ferro de solda 220v 60W-L</t>
  </si>
  <si>
    <t xml:space="preserve">Trena 5 metros </t>
  </si>
  <si>
    <t>Luva de Malha</t>
  </si>
  <si>
    <t>Protetor solar</t>
  </si>
  <si>
    <t>Protetor Auricular</t>
  </si>
  <si>
    <t>VL UNIT. DO EQUIPAM. (R$)</t>
  </si>
  <si>
    <t>Correção de Preço %</t>
  </si>
  <si>
    <t>BDI MATERIAIS (%)</t>
  </si>
  <si>
    <t>QTD</t>
  </si>
  <si>
    <t xml:space="preserve">VALOR </t>
  </si>
  <si>
    <t>Depreciação
(Mês)</t>
  </si>
  <si>
    <t>Vlr
Depreciação</t>
  </si>
  <si>
    <t>Óculos Cinza de proteção</t>
  </si>
  <si>
    <t>BOTA CANO CURTO BICO REFORÇADO (CALÇADO DE SEGURANÇA)</t>
  </si>
  <si>
    <t>Calça de brim</t>
  </si>
  <si>
    <t xml:space="preserve">Camisa brim </t>
  </si>
  <si>
    <t>Crachá de identificação</t>
  </si>
  <si>
    <t>ELETROTECNICO</t>
  </si>
  <si>
    <t>AUX. DE ELETRICISTA</t>
  </si>
  <si>
    <t>ENG. ELETRICISTA</t>
  </si>
  <si>
    <t>Camera infravemelho - Termovisor</t>
  </si>
  <si>
    <t xml:space="preserve">notbook </t>
  </si>
  <si>
    <t>camisa social (fardamento)</t>
  </si>
  <si>
    <t>TOT. EQUIPAMENTO COM BDI (R$)</t>
  </si>
  <si>
    <t xml:space="preserve">CUSTO TOT. DA MÃO DE OBRA C/ BDI (R$) </t>
  </si>
  <si>
    <t>TOT. EQUIPAM + SERVIÇO COM BDI (R$)</t>
  </si>
  <si>
    <t>TOTAL (EQUIPAMENTO+MÃO DE OBRA)</t>
  </si>
  <si>
    <t>BDI SERVIÇOS (%)</t>
  </si>
  <si>
    <t>Polycristalino/ monocristalino</t>
  </si>
  <si>
    <t>TOT. EQUIPAM + SERVIÇO (R$)</t>
  </si>
  <si>
    <t xml:space="preserve">QUANT. A INSTALAR </t>
  </si>
  <si>
    <t>CUSTO DA MÃO DE OBRA DIA (R$)</t>
  </si>
  <si>
    <t>FERRAMENTAS/EPI´S</t>
  </si>
  <si>
    <t>BENEFÍCIOS E DESPESAS INDIRETAS (ELETRICISTA)</t>
  </si>
  <si>
    <t>ORÇAMENTO POR UNIDADE</t>
  </si>
  <si>
    <t>UNIDADE 01</t>
  </si>
  <si>
    <t>UNIDADE 02</t>
  </si>
  <si>
    <t>UNIDADE 03</t>
  </si>
  <si>
    <t>UNIDADE 04</t>
  </si>
  <si>
    <t>UNIDADE 05</t>
  </si>
  <si>
    <t>MPPT MINIMO</t>
  </si>
  <si>
    <t>COMBINER BOX</t>
  </si>
  <si>
    <t>ESTRUTURA PARA CARPORTS</t>
  </si>
  <si>
    <t>TEMPO DEDICADO (HORA)</t>
  </si>
  <si>
    <t>Licenciamento Ambiental (quando aplicável)</t>
  </si>
  <si>
    <t>Trâmites junto à Distribuidora para Pedido de aprovação do Ponto de Conexão Novo (subestação)</t>
  </si>
  <si>
    <t>Projeto Básico (Layout e Diagrama Unifilar) e demais documentos necessários para o Pedido de Acesso junto à Distribuidora</t>
  </si>
  <si>
    <t>Trâmites de Pedido de Acesso junto à distribuidora</t>
  </si>
  <si>
    <t>Sondagem do solo (se necessário)</t>
  </si>
  <si>
    <t>Teste de Pull/out (quando fixação das estacas for feita sem base de concreto)</t>
  </si>
  <si>
    <t>Medição de resisitividade do solo</t>
  </si>
  <si>
    <t>Projeto Executivo (Elétrico, Mecânico e Civil) e ARTs</t>
  </si>
  <si>
    <t>Trâmites de Pedido de Vistoria junto à Distribuidora</t>
  </si>
  <si>
    <t>Equipamentos Ponto de Conexão (Subestação) Nova</t>
  </si>
  <si>
    <t>Sistema de Medição e Faturamento - SMF</t>
  </si>
  <si>
    <t>Estação Solarimétrica (1 unidade)</t>
  </si>
  <si>
    <t>Seguro de transporte</t>
  </si>
  <si>
    <t>OUTRAS AQUISIÇÕES</t>
  </si>
  <si>
    <t>Limpeza da Área (Remoção de Camada Vegetal)</t>
  </si>
  <si>
    <t>Destoca</t>
  </si>
  <si>
    <t>Terraplenagem</t>
  </si>
  <si>
    <t>Drenagem (se aplicável)</t>
  </si>
  <si>
    <t>Abertura de Acessos Internos (somente raspagem do terreno)</t>
  </si>
  <si>
    <t xml:space="preserve">Execução da Cabine de Medição ( se necessária) </t>
  </si>
  <si>
    <t>Instalação de Cerca</t>
  </si>
  <si>
    <t>Abertura de Valas e Caixas de Passagem</t>
  </si>
  <si>
    <t>Fundações da Estrutura Metálica em Concreto ou Cravada</t>
  </si>
  <si>
    <t>Instalação de CFTV ou Sistema de Segurança</t>
  </si>
  <si>
    <t>Instalação e configuração do monitoramento da geração</t>
  </si>
  <si>
    <t>Instalação de Iluminação (quatro refletores)</t>
  </si>
  <si>
    <t>Construção de Almoxarifado em Alvenaria - 3x2 m</t>
  </si>
  <si>
    <t>Construção do abrigo em alvenaria para os inversores - 3X3 m</t>
  </si>
  <si>
    <t>Fundação para Eletrocentro/Subestação</t>
  </si>
  <si>
    <t>Fornecimento e Instalação de Brita na área da Usina</t>
  </si>
  <si>
    <t>Limpeza da Obra (incluído os módulos), desmobilização de equipes e equipamentos</t>
  </si>
  <si>
    <t>Comissionamento</t>
  </si>
  <si>
    <t>TOT. EQUIPAMENTO +MÃO DE OBRA COM BDI+ADM LOCAL (R$)</t>
  </si>
  <si>
    <t>380/220</t>
  </si>
  <si>
    <t>DISPOSITIVO DE PROTEÇÃO DC / AC - DPS</t>
  </si>
  <si>
    <t>TENSÃO DC / AC (V)</t>
  </si>
  <si>
    <t>CHAVE SECCIONADORA / DISJUNTORES / FUSÍVEIS</t>
  </si>
  <si>
    <t xml:space="preserve">ACORDO COLET.  </t>
  </si>
  <si>
    <t>37,5</t>
  </si>
  <si>
    <t>12,5</t>
  </si>
  <si>
    <t>Instalação de Fusível PV 10 A 1000 VDC</t>
  </si>
  <si>
    <t>Instalação de Fusível PV 12 A 1000 VDC</t>
  </si>
  <si>
    <t>Instalação de Fusível PV 1 5 A 1000 VDC</t>
  </si>
  <si>
    <t>Instalação de Fusível PV 20 A 1000 VDC</t>
  </si>
  <si>
    <t>Instalação de Fusível PV 25 A 1000 VDC</t>
  </si>
  <si>
    <t>Instalação de Fusível PV 30 A 1000 VDC</t>
  </si>
  <si>
    <t>Estudo de fluxo de carga</t>
  </si>
  <si>
    <t>Estudo de curto-circuito</t>
  </si>
  <si>
    <t>Projeto de subestação</t>
  </si>
  <si>
    <t>Equipamentos de segurança (câmeras de vigilância)</t>
  </si>
  <si>
    <t>POTÊNCIA (kWp)</t>
  </si>
  <si>
    <t>Instalação e identificação de eletroduto PVC ou aço carbono 1/2" enterrado</t>
  </si>
  <si>
    <t>Instalação e identificação de eletroduto PVC ou aço carbono 1/2" embutido em alvenaria</t>
  </si>
  <si>
    <t>Instalação e identificação de eletroduto PVC ou aço carbono 1/2" sobre parede</t>
  </si>
  <si>
    <t>Instalação e identificação de eletroduto PVC ou aço carbono 3/4" enterrado</t>
  </si>
  <si>
    <t>Instalação e identificação de eletroduto PVC ou aço carbono 3/4" embutido em alvenaria</t>
  </si>
  <si>
    <t>Instalação e identificação de eletroduto PVC ou aço carbono 3/4" sobre parede</t>
  </si>
  <si>
    <t>Instalação e identificação de eletroduto aço carbono 3/8" enterrado</t>
  </si>
  <si>
    <t>Instalação e identificação de eletroduto aço carbono 3/8" embutido em alvenaria</t>
  </si>
  <si>
    <t>Instalação e identificação de eletroduto aço carbono 3/8" sobre parede</t>
  </si>
  <si>
    <t>Instalação e identificação de eletroduto PVC ou aço carbono 1" enterrado</t>
  </si>
  <si>
    <t>Instalação e identificação de eletroduto PVC ou aço carbono 1" embutido em alvenaria</t>
  </si>
  <si>
    <t>Instalação e identificação de eletroduto PVC ou aço carbono 1" sobre parede</t>
  </si>
  <si>
    <t>Instalação e identificação de eletroduto PVC ou aço carbono 1 1/4" enterrado</t>
  </si>
  <si>
    <t>Instalação e identificação de eletroduto PVC ou aço carbono 1 1/4" embutido em alvenaria</t>
  </si>
  <si>
    <t>Instalação e identificação de eletroduto PVC ou aço carbono 1 1/4" sobre parede</t>
  </si>
  <si>
    <t>Instalação e identificação de eletroduto PVC ou aço carbono 1 1/2" enterrado</t>
  </si>
  <si>
    <t>Instalação e identificação de eletroduto PVC ou aço carbono 1 1/2" embutido em alvenaria</t>
  </si>
  <si>
    <t>Instalação e identificação de eletroduto PVC ou aço carbono 1 1/2" sobre parede</t>
  </si>
  <si>
    <t>Instalação e identificação de eletroduto PVC ou aço carbono 2" enterrado</t>
  </si>
  <si>
    <t>Instalação e identificação de eletroduto PVC ou aço carbono 2" embutido em alvenaria</t>
  </si>
  <si>
    <t>Instalação e identificação de eletroduto PVC ou aço carbono 2" sobre parede</t>
  </si>
  <si>
    <t>Instalação e identificação de eletroduto PVC ou aço carbono 2 1/2" enterrado</t>
  </si>
  <si>
    <t>Instalação e identificação de eletroduto PVC ou aço carbono 2 1/2" embutido em alvenaria</t>
  </si>
  <si>
    <t>Instalação e identificação de eletroduto PVC ou aço carbono 2 1/2" sobre parede</t>
  </si>
  <si>
    <t>Instalação e identificação de eletroduto PVC ou aço carbono 3" enterrado</t>
  </si>
  <si>
    <t>Instalação e identificação de eletroduto PVC ou aço carbono 3" embutido em alvenaria</t>
  </si>
  <si>
    <t>Instalação e identificação de eletroduto PVC ou aço carbono 3" sobre parede</t>
  </si>
  <si>
    <t>Instalação e identificação de eletroduto PVC ou aço carbono 3 1/2" enterrado</t>
  </si>
  <si>
    <t>Instalação e identificação de eletroduto PVC ou aço carbono 3 1/2" embutido em alvenaria</t>
  </si>
  <si>
    <t>Instalação e identificação de eletroduto PVC ou aço carbono 3 1/2" sobre parede</t>
  </si>
  <si>
    <t>Instalação e identificação de eletroduto aço carbono 4" enterrado</t>
  </si>
  <si>
    <t>Instalação e identificação de eletroduto aço carbono 4" embutido em alvenaria</t>
  </si>
  <si>
    <t>Instalação e identificação de eletroduto aço carbono 4" sobre parede</t>
  </si>
  <si>
    <t>Instalação e identificação de eletroduto aço carbono 5" enterrado</t>
  </si>
  <si>
    <t>Instalação e identificação de eletroduto aço carbono 5" embutido em alvenaria</t>
  </si>
  <si>
    <t>Instalação e identificação de eletroduto aço carbono 5" sobre parede</t>
  </si>
  <si>
    <t>Instalação e identificação de eletroduto aço carbono 6" enterrado</t>
  </si>
  <si>
    <t>Instalação e identificação de eletroduto aço carbono 6" embutido em alvenaria</t>
  </si>
  <si>
    <t>Instalação e identificação de eletroduto aço carbono 6" sobre parede</t>
  </si>
  <si>
    <t>BITOLA (")</t>
  </si>
  <si>
    <t>Diâmetro (mm²)</t>
  </si>
  <si>
    <t>QUADRO DE PROTEÇÃO CA</t>
  </si>
  <si>
    <t>Instalação de barramento de média tensão da subestação</t>
  </si>
  <si>
    <t>Instalação de pára-raios</t>
  </si>
  <si>
    <t>Instalação de suporte para cabos de média tensão</t>
  </si>
  <si>
    <t>Instalação de muflas</t>
  </si>
  <si>
    <t>Instalação de vergalhão de cobre</t>
  </si>
  <si>
    <t>Instalação de transformadores de instrumentação</t>
  </si>
  <si>
    <t>Instalação de Cubículo de Medição, constituído de pára-raios, suporte para cabos de Média Tensão, muflas, vergalhão de cobre, transformadores de instrumentação, medidor bidirecional e demais acessórios de fixação, suporte e conexão</t>
  </si>
  <si>
    <t>Instalação de Estrutura Metálica Adequada para suporte de cabos e transformadores de instrumentação</t>
  </si>
  <si>
    <t>Instalação de Cubículo de Entrada dotado de seccionadora sem carga, conjunto de manobra e proteção constituído de disjuntor à vácuo com proteção on-board incorporada e demais acessórios de fixação, suporte e conexão;</t>
  </si>
  <si>
    <t>Instalação de seccionadora sem carga</t>
  </si>
  <si>
    <t>Instalação de disjuntor à vácuo</t>
  </si>
  <si>
    <t>45 kVA</t>
  </si>
  <si>
    <t>112,5 kVA</t>
  </si>
  <si>
    <t>150 kVA</t>
  </si>
  <si>
    <t>225 kVA</t>
  </si>
  <si>
    <t>300 kVA</t>
  </si>
  <si>
    <t>500 kVA</t>
  </si>
  <si>
    <t>750 kVA</t>
  </si>
  <si>
    <t>POT. DO TRAFO (kVA)</t>
  </si>
  <si>
    <t>Instalação de Transformador Trifásico de Distribuicão, Potência de 45 kVA, Tensão Nominal de 15 kV, Tensão Secundária de 220/127V, em Óleo Isolante tipo Mineral e demais acessórios de fixação, suporte e conexão</t>
  </si>
  <si>
    <t>Instalação de Transformador Trifásico de Distribuicão, Potência de 75 kVA, Tensão Nominal de 15 kV, Tensão Secundária de 220/127V, em Óleo Isolante tipo Mineral e demais acessórios de fixação, suporte e conexão</t>
  </si>
  <si>
    <t>Instalação de Transformador Trifásico de Distribuicão, Potência de 112,5 kVA, Tensão Nominal de 15 kV, Tensão Secundária de 220/127V, em Óleo Isolante tipo Mineral e demais acessórios de fixação, suporte e conexão</t>
  </si>
  <si>
    <t>Instalação de Transformador Trifásico de Distribuicão, Potência de 150 kVA, Tensão Nominal de 15 kV, Tensão Secundária de 220/127V, em Óleo Isolante tipo Mineral e demais acessórios de fixação, suporte e conexão</t>
  </si>
  <si>
    <t>Instalação de Transformador Trifásico de Distribuicão, Potência de 225 kVA, Tensão Nominal de 15 kV, Tensão Secundária de 220/127V, em Óleo Isolante tipo Mineral e demais acessórios de fixação, suporte e conexão</t>
  </si>
  <si>
    <t>Instalação de Transformador Trifásico de Distribuicão, Potência de 300 kVA, Tensão Nominal de 15 kV, Tensão Secundária de 220/127V, em Óleo Isolante tipo Mineral e demais acessórios de fixação, suporte e conexão</t>
  </si>
  <si>
    <t>Instalação de Transformador Trifásico de Distribuicão, Potência de 500 kVA, Tensão Nominal de 15 kV, Tensão Secundária de 220/127V, em Óleo Isolante tipo Mineral e demais acessórios de fixação, suporte e conexão</t>
  </si>
  <si>
    <t>Instalação de Transformador Trifásico de Distribuicão, Potência de 750 kVA, Tensão Nominal de 15 kV, Tensão Secundária de 220/127V, em Óleo Isolante tipo Mineral e demais acessórios de fixação, suporte e conexão</t>
  </si>
  <si>
    <t>Instalação de Transformador Trifásico de Distribuicão, Potência de 1000 kVA, Tensão Nominal de 15 kV, Tensão Secundária de 220/127V, em Óleo Isolante tipo Mineral e demais acessórios de fixação, suporte e conexão</t>
  </si>
  <si>
    <t xml:space="preserve">Projeto de Ponto de Conexão Novo (quando necessário nova Subestação) - SE 1.000 kVA + REDE DE MÉDIA TENSÃO </t>
  </si>
  <si>
    <t>Transformadores auxiliares (20 kVA) 600/220 V</t>
  </si>
  <si>
    <t>1000 kVA</t>
  </si>
  <si>
    <t>Instalação de seccionadora sem carga com base para fusível</t>
  </si>
  <si>
    <t>Montagem de infraestrutura elétrica, instalação e conexão do sistema de aterramento da subestação</t>
  </si>
  <si>
    <t>0,3</t>
  </si>
  <si>
    <t>0,4</t>
  </si>
  <si>
    <t>0,25</t>
  </si>
  <si>
    <t>0,5</t>
  </si>
  <si>
    <t>0,6</t>
  </si>
  <si>
    <t>0,7</t>
  </si>
  <si>
    <t>0,8</t>
  </si>
  <si>
    <t>0,9</t>
  </si>
  <si>
    <t>1,5</t>
  </si>
  <si>
    <t>2,5</t>
  </si>
  <si>
    <t>OTIMIZADORES</t>
  </si>
  <si>
    <t>0,28</t>
  </si>
  <si>
    <t>0,32</t>
  </si>
  <si>
    <t>Instalação de Otimizador fotovoltaico de 0,405 kWp, mínimo 01 MPPT, WI-FI, e conexão com módulos, otimizador adjacente e inversor</t>
  </si>
  <si>
    <t>0,34</t>
  </si>
  <si>
    <t>0,35</t>
  </si>
  <si>
    <t>0,375</t>
  </si>
  <si>
    <t>0,405</t>
  </si>
  <si>
    <t>0,75</t>
  </si>
  <si>
    <t>0,85</t>
  </si>
  <si>
    <t>0,95</t>
  </si>
  <si>
    <t>Instalação de módulo fotovoltaico de potência 270 Wp, 72 Cells,   Polycristalino, eficiência mínima de 16%, garantia de potência linear de 25 anos, e conexão com módulo adjacente</t>
  </si>
  <si>
    <t>Instalação de módulo fotovoltaico de potência 300 Wp, 72 Cells,   Polycristalino, eficiência mínima de 16%, garantia de potência linear de 25 anos, e conexão com módulo adjacente</t>
  </si>
  <si>
    <t>Instalação de módulo fotovoltaico de potência 305 Wp, 72 Cells,   Polycristalino, eficiência mínima de 16%, garantia de potência linear de 25 anos, e conexão com módulo adjacente</t>
  </si>
  <si>
    <t>Instalação de módulo fotovoltaico de potência 310 Wp, 72 Cells,   Polycristalino, eficiência mínima de 16%, garantia de potência linear de 25 anos, e conexão com módulo adjacente</t>
  </si>
  <si>
    <t>Instalação de módulo fotovoltaico de potência 325 Wp, 72 Cells,   Polycristalino, eficiência mínima de 16%, garantia de potência linear de 25 anos, e conexão com módulo adjacente</t>
  </si>
  <si>
    <t>Instalação de módulo fotovoltaico de potência 330 Wp, 72 Cells,   Polycristalino, eficiência mínima de 16%, garantia de potência linear de 25 anos, e conexão com módulo adjacente</t>
  </si>
  <si>
    <t>Instalação de módulo fotovoltaico de potência 335 Wp, 72 Cells,   Polycristalino, eficiência mínima de 16%, garantia de potência linear de 25 anos, e conexão com módulo adjacente</t>
  </si>
  <si>
    <t>Instalação de módulo fotovoltaico de potência 340 Wp, 72 Cells,   Polycristalino, eficiência mínima de 16%, garantia de potência linear de 25 anos, e conexão com módulo adjacente</t>
  </si>
  <si>
    <t>Instalação de módulo fotovoltaico de potência 345 Wp, 72 Cells,   Polycristalino, eficiência mínima de 16%, garantia de potência linear de 25 anos, e conexão com módulo adjacente</t>
  </si>
  <si>
    <t>Instalação de módulo fotovoltaico de potência 350 Wp, 144 Cells,   Polycristalino, eficiência mínima de 16%, garantia de potência linear de 25 anos, e conexão com módulo adjacente</t>
  </si>
  <si>
    <t>Instalação de módulo fotovoltaico de potência 360 Wp, 144 Cells,   Polycristalino, eficiência mínima de 16%, garantia de potência linear de 25 anos, e conexão com módulo adjacente</t>
  </si>
  <si>
    <t>Instalação de módulo fotovoltaico de potência 400 Wp, 144 Cells,   Polycristalino, eficiência mínima de 16%, garantia de potência linear de 25 anos, e conexão com módulo adjacente</t>
  </si>
  <si>
    <t>Instalação de módulo fotovoltaico de potência 405 Wp, 144 Cells,   Polycristalino, eficiência mínima de 16%, garantia de potência linear de 25 anos, e conexão com módulo adjacente</t>
  </si>
  <si>
    <t>Instalação de módulo fotovoltaico de potência 410 Wp, 144 Cells,   Polycristalino, eficiência mínima de 16%, garantia de potência linear de 25 anos, e conexão com módulo adjacente</t>
  </si>
  <si>
    <t>Instalação de módulo fotovoltaico de potência 415 Wp, 144 Cells,   Polycristalino, eficiência mínima de 16%, garantia de potência linear de 25 anos, e conexão com módulo adjacente</t>
  </si>
  <si>
    <t>Instalação de módulo fotovoltaico de potência 440 Wp, 144 Cells,   Polycristalino, eficiência mínima de 16%, garantia de potência linear de 25 anos, e conexão com módulo adjacente</t>
  </si>
  <si>
    <t>Instalação de módulo fotovoltaico de potência 450 Wp, 144 Cells,   Polycristalino, eficiência mínima de 16%, garantia de potência linear de 25 anos, e conexão com módulo adjacente</t>
  </si>
  <si>
    <t>Instalação de módulo fotovoltaico de potência 470 Wp, 144 Cells,   Polycristalino, eficiência mínima de 16%, garantia de potência linear de 25 anos, e conexão com módulo adjacente</t>
  </si>
  <si>
    <t>Instalação de módulo fotovoltaico de potência 500 Wp, 144 Cells,   Polycristalino, eficiência mínima de 16%, garantia de potência linear de 25 anos, e conexão com módulo adjacente</t>
  </si>
  <si>
    <t>Instalação de módulo fotovoltaico de potência 530 Wp, 144 Cells,   Polycristalino, eficiência mínima de 16%, garantia de potência linear de 25 anos, e conexão com módulo adjacente</t>
  </si>
  <si>
    <t>Instalação de Kit Estrutura para Telhado Metálico Trapezoidal 4 módulos (Perfil, 2 SpeedRail Light (4,30 m), 16 SpeedClips, 32 Parafusos para chapas esbeltas, 6 Fixadores intermediários de módulos XS, 4 fixadores finais de módulos)</t>
  </si>
  <si>
    <t>Instalação de Kit Estrutura para Telhado Metálico Ondulado 4 módulos (8 Fixadores Z Telha Ondulada, 8 Paraufos T, 8 Arruelas Circulares, 8 Arruelas de Pressão, 8 Porcas Sextavadas, 8 Parafusos Sextavados Autobrocantes, 8  Borrachas de Vedação, 4 End Clamps Reguláveis, 6 Mid Clamps, 4 Emendas, 8 Paraufos Sextavados Autobrocantes, 4 Perfis H Alumínio)</t>
  </si>
  <si>
    <t>Instalação de Kit Estrutura para Solo 4 módulos (2 Pilastras, 2 Travessas C, 2 Longarinas, 2 Parafusos Sextavado, 2 Porcas Sextavadas, 2 Arruelas de pressão, 4 Arruelas Circulares, 6 Parafusos Sextavados, 6 Porcas Sextavadas, 6 Arruelas de Pressão, 12 Arruelas Lisas, 4 End Clamps Autobrocantes, 6 Mid Clamps Autobrocantes)</t>
  </si>
  <si>
    <t>Instalação de Kit Estrutura para Telhado de Fibrocimento 4 módulos (4 Perfis H Alumínio, 8 Chapas Horizontais, 8 Parafusos Rosca Dupla, 24 Arruelas Circulares, 2 Porcas Sextavadas, 8 Anéis de Vedação para Parafuso Rosca Dupla, 8 Paraufos T, 8 Arruelas Circulares, 8 Arruelas de Pressão, 4 End Clamps Reguláveis, 6 Mid Clamps, 4 Emendas, 8 Parafusos Sextavados Autobrocantes)</t>
  </si>
  <si>
    <t>MÓDULO SOLAR</t>
  </si>
  <si>
    <t>Instalação de módulo fotovoltaico de potência 540 Wp, 144 Cells,   Polycristalino, eficiência mínima de 16%, garantia de potência linear de 25 anos, e conexão com módulo adjacente</t>
  </si>
  <si>
    <t>POTÊNCIA (kW)</t>
  </si>
  <si>
    <t>3,6</t>
  </si>
  <si>
    <t>Instalação de Inversor fotovoltaico saída Trifásica 380 V de 25 kW, mínimo 6 MPPT, WI-FI.</t>
  </si>
  <si>
    <t>Instalação de Otimizador fotovoltaico de 0,25 kW, mínimo 01 MPPT, WI-FI, e conexão com módulos, otimizador adjacente e inversor</t>
  </si>
  <si>
    <t>Instalação de Otimizador fotovoltaico de 0,28 kW, mínimo 01 MPPT, WI-FI, e conexão com módulos, otimizador adjacente e inversor</t>
  </si>
  <si>
    <t>Instalação de Otimizador fotovoltaico de 0,3 kW, mínimo 01 MPPT, WI-FI, e conexão com módulos, otimizador adjacente e inversor</t>
  </si>
  <si>
    <t>Instalação de Otimizador fotovoltaico de 0,32 kW, mínimo 01 MPPT, WI-FI, e conexão com módulos, otimizador adjacente e inversor</t>
  </si>
  <si>
    <t>Instalação de Otimizador fotovoltaico de 0,34 kW, mínimo 01 MPPT, WI-FI, e conexão com módulos, otimizador adjacente e inversor</t>
  </si>
  <si>
    <t>Instalação de Otimizador fotovoltaico de 0,35 kW, mínimo 01 MPPT, WI-FI, e conexão com módulos, otimizador adjacente e inversor</t>
  </si>
  <si>
    <t>Instalação de Otimizador fotovoltaico de 0,375 kW, mínimo 01 MPPT, WI-FI, e conexão com módulos, otimizador adjacente e inversor</t>
  </si>
  <si>
    <t>Instalação de Otimizador fotovoltaico de 0,4 kW, mínimo 01 MPPT, WI-FI, e conexão com módulos, otimizador adjacente e inversor</t>
  </si>
  <si>
    <t>Instalação de Otimizador fotovoltaico de 0,5 kW, mínimo 01 MPPT, WI-FI, e conexão com módulos, otimizador adjacente e inversor</t>
  </si>
  <si>
    <t>Instalação de Otimizador fotovoltaico de 0,6 kW, mínimo 01 MPPT, WI-FI, e conexão com módulos, otimizador adjacente e inversor</t>
  </si>
  <si>
    <t>Instalação de Otimizador fotovoltaico de 0,7 kW, mínimo 01 MPPT, WI-FI, e conexão com módulos, otimizador adjacente e inversor</t>
  </si>
  <si>
    <t>Instalação de Otimizador fotovoltaico de 0,75 kW, mínimo 01 MPPT, WI-FI, e conexão com módulos, otimizador adjacente e inversor</t>
  </si>
  <si>
    <t>Instalação de Otimizador fotovoltaico de 0,8 kW, mínimo 01 MPPT, WI-FI, e conexão com módulos, otimizador adjacente e inversor</t>
  </si>
  <si>
    <t>Instalação de Otimizador fotovoltaico de 0,85 kW, mínimo 01 MPPT, WI-FI, e conexão com módulos, otimizador adjacente e inversor</t>
  </si>
  <si>
    <t>Instalação de Otimizador fotovoltaico de 0,9 kW, mínimo 01 MPPT, WI-FI, e conexão com módulos, otimizador adjacente e inversor</t>
  </si>
  <si>
    <t>Instalação de Otimizador fotovoltaico de 0,95 kW, mínimo 01 MPPT, WI-FI, e conexão com módulos, otimizador adjacente e inversor</t>
  </si>
  <si>
    <t>Instalação de Otimizador fotovoltaico de 1 kW, mínimo 01 MPPT, WI-FI, e conexão com módulos, otimizador adjacente e inversor</t>
  </si>
  <si>
    <t>Instalação de quadro de proteção CA, disjuntor bipolar 10 A, borneiras, barramentos, conexão de cabeamentos</t>
  </si>
  <si>
    <t>Instalação de quadro de proteção CA, disjuntor tripolar 10 A, borneiras, barramentos, conexão de cabeamentos</t>
  </si>
  <si>
    <t>Instalação de quadro de proteção CA, disjuntor tripolar 16 A, borneiras, barramentos, conexão de cabeamentos</t>
  </si>
  <si>
    <t>Instalação de quadro de proteção CA, disjuntor bipolar 20 A, borneiras, barramentos, conexão de cabeamentos</t>
  </si>
  <si>
    <t>Instalação de quadro de proteção CA, disjuntor tripolar 20 A, borneiras, barramentos, conexão de cabeamentos</t>
  </si>
  <si>
    <t>Instalação de quadro de proteção CA, disjuntor bipolar 25 A, borneiras, barramentos, conexão de cabeamentos</t>
  </si>
  <si>
    <t>Instalação de quadro de proteção CA, disjuntor bipolar 16 A, borneiras, barramentos, conexão de cabeamentos</t>
  </si>
  <si>
    <t>Instalação de quadro de proteção CA, disjuntor tripolar 25 A, borneiras, barramentos, conexão de cabeamentos</t>
  </si>
  <si>
    <t>Instalação de quadro de proteção CA, disjuntor bipolar 32 A, borneiras, barramentos, conexão de cabeamentos</t>
  </si>
  <si>
    <t>Instalação de quadro de proteção CA, disjuntor tripolar 32 A, borneiras, barramentos, conexão de cabeamentos</t>
  </si>
  <si>
    <t>Instalação de quadro de proteção CA, disjuntor bipolar 40 A, borneiras, barramentos, conexão de cabeamentos</t>
  </si>
  <si>
    <t>Instalação de quadro de proteção CA, disjuntor tripolar 40 A, borneiras, barramentos, conexão de cabeamentos</t>
  </si>
  <si>
    <t>Instalação de quadro de proteção CA, disjuntor bipolar 50 A, borneiras, barramentos, conexão de cabeamentos</t>
  </si>
  <si>
    <t>Instalação de quadro de proteção CA, disjuntor tripolar 50 A, borneiras, barramentos, conexão de cabeamentos</t>
  </si>
  <si>
    <t>Instalação de quadro de proteção CA, disjuntor bipolar 63 A, borneiras, barramentos, conexão de cabeamentos</t>
  </si>
  <si>
    <t>Instalação de quadro de proteção CA, disjuntor tripolar 63 A, borneiras, barramentos, conexão de cabeamentos</t>
  </si>
  <si>
    <t>Instalação de quadro de proteção CA, disjuntor bipolar 70 A, borneiras, barramentos, conexão de cabeamentos</t>
  </si>
  <si>
    <t>Instalação de quadro de proteção CA, disjuntor tripolar 70 A, borneiras, barramentos, conexão de cabeamentos</t>
  </si>
  <si>
    <t>Instalação de quadro de proteção CA, disjuntor bipolar 100 A, borneiras, barramentos, conexão de cabeamentos</t>
  </si>
  <si>
    <t>Instalação de quadro de proteção CA, disjuntor tripolar 100 A, borneiras, barramentos, conexão de cabeamentos</t>
  </si>
  <si>
    <t xml:space="preserve">CORRENTE DE DESCARGA TOTAL (kA) </t>
  </si>
  <si>
    <t>Instalação de Microinversor fotovoltaico saída monofásica 220 V de 0,25 kW, mínimo 01 MPPT, WI-FI</t>
  </si>
  <si>
    <t>Instalação de Microinversor fotovoltaico saída monofásica 220 V de 0,3 kW, mínimo 01 MPPT, WI-FI</t>
  </si>
  <si>
    <t>Instalação de Microinversor fotovoltaico saída monofásica 220 V de 0,4 kW, mínimo 01 MPPT, WI-FI</t>
  </si>
  <si>
    <t>Instalação de Microinversor fotovoltaico saída monofásica 220 V de 0,5 kW, mínimo 01 MPPT, WI-FI</t>
  </si>
  <si>
    <t>Instalação de Microinversor fotovoltaico saída monofásica 220 V de 0,6 kW, mínimo 01 MPPT, WI-FI</t>
  </si>
  <si>
    <t>Instalação de Microinversor fotovoltaico saída monofásica 220 V de 0,7 kW, mínimo 01 MPPT, WI-FI</t>
  </si>
  <si>
    <t>Instalação de Microinversor fotovoltaico saída monofásica 220 V de 0,8 kW, mínimo 01 MPPT, WI-FI</t>
  </si>
  <si>
    <t>Instalação de Microinversor fotovoltaico saída monofásica 220 V de 1 kW, mínimo 01 MPPT, WI-FI</t>
  </si>
  <si>
    <t>Instalação de Inversor fotovoltaico saída monofásica 220 V de 1,5 kW, mínimo 01 MPPT, WI-FI</t>
  </si>
  <si>
    <t>Instalação de Inversor fotovoltaico saída monofásica 220 V de 2 kW, mínimo 01 MPPT, WI-FI</t>
  </si>
  <si>
    <t>Instalação de Inversor fotovoltaico saída monofásica 220 V de 2,5 kW, mínimo 01 MPPT, WI-FI</t>
  </si>
  <si>
    <t>Instalação de Inversor fotovoltaico saída monofásica 220 V de 3 kW, mínimo 01 MPPT, WI-FI</t>
  </si>
  <si>
    <t>Instalação de Inversor fotovoltaico saída monofásica 220 V de 3,6 kW, mínimo 01 MPPT, WI-FI</t>
  </si>
  <si>
    <t>Instalação de Inversor fotovoltaico saída monofásica 220 V de 5 kW, mínimo 02 MPPT, WI-FI</t>
  </si>
  <si>
    <t>Instalação de Inversor fotovoltaico saída monofásica 220 V de 6 kW, mínimo 02 MPPT, WI-FI</t>
  </si>
  <si>
    <t>Instalação de Inversor fotovoltaico saída monofásica 220 V de 8 kW, mínimo 02 MPPT, WI-FI.</t>
  </si>
  <si>
    <t>Instalação de Inversor fotovoltaico saída monofásica 380 V de 9 kW, mínimo 02 MPPT, WI-FI.</t>
  </si>
  <si>
    <t>Instalação de Inversor fotovoltaico saída trifásico 380 V de 10 kW, mínimo 02 MPPT</t>
  </si>
  <si>
    <t>Instalação de Inversor fotovoltaico saída monofásica/Trifasico 220 V de 11 kW, mínimo 02 MPPT</t>
  </si>
  <si>
    <t>Instalação de Inversor fotovoltaico saída trifásico 380 V de 11 kW, mínimo 02 MPPT</t>
  </si>
  <si>
    <t>Instalação de Inversor fotovoltaico saída trifásico 220 V de 12 kW, mínimo 02 MPPT</t>
  </si>
  <si>
    <t>Instalação de Inversor fotovoltaico saída trifásico 380 V de 12 kW, mínimo 02 MPPT</t>
  </si>
  <si>
    <t>380 V</t>
  </si>
  <si>
    <t>Instalação de Inversor fotovoltaico saída trifásico 220 V de 20 kW, mínimo 3 MPPT, WI-FI.</t>
  </si>
  <si>
    <t>Instalação de Inversor fotovoltaico saída Trifásica 380 V de 20 kW, mínimo 3 MPPT, WI-FI.</t>
  </si>
  <si>
    <t>Instalação de Inversor fotovoltaico saída Trifásico 380 V de 22 kW, mínimo 3 MPPT, WI-FI.</t>
  </si>
  <si>
    <t>Instalação de Inversor fotovoltaico saída Trifásica 220 V de 25 kW, mínimo 4 MPPT, WI-FI.</t>
  </si>
  <si>
    <t>Instalação de Inversor fotovoltaico saída Trifásica 220 V de 30 kW, mínimo 4 MPPT, WI-FI.</t>
  </si>
  <si>
    <t>Instalação de Inversor fotovoltaico saída Trifásica 380 V de 30 kW, mínimo 4 MPPT, WI-FI.</t>
  </si>
  <si>
    <t>Instalação de Inversor fotovoltaico saída Trifásica 220 V ou 380 V de 40 kW, mínimo 4 MPPT, WI-FI.</t>
  </si>
  <si>
    <t>Instalação de Inversor fotovoltaico saída Trifásica 220 V ou 380 V de 50 kW, mínimo 4 MPPT, WI-FI.</t>
  </si>
  <si>
    <t>Instalação de DPS, calsse II,1000 V, In 12,5 kA</t>
  </si>
  <si>
    <t>Instalação de DPS, calsse II,1000 V, In 20 kA</t>
  </si>
  <si>
    <t>Instalação de Auto Trafo Seco Blindado Trifásico de 10 kVA 380 V/220 V</t>
  </si>
  <si>
    <t xml:space="preserve"> 220/13800 V OU 380/13800 V</t>
  </si>
  <si>
    <t>Dispositivo DPS 60 kA - 275 V (para-raio) AC</t>
  </si>
  <si>
    <t>Dispositivo DPS 40 kA - 440 V (para-raio) AC</t>
  </si>
  <si>
    <t>Dispositivo DPS BIPOLAR 275 VCA 40 kA AC</t>
  </si>
  <si>
    <t>Dispositivo DPS, class II, 1 Polo, tensão máxima 240 V, corrente máxima 20 kA (TIPO AC)</t>
  </si>
  <si>
    <t>Dispositivo DPS, class II, 1 Polo, tensão máxima 240 V, corrente máxima 40 kA (TIPO AC)</t>
  </si>
  <si>
    <t>Dispositivo DPS, class II, 1 Polo, tensão máxima 275 V, corrente máxima 20 kA (TIPO AC)</t>
  </si>
  <si>
    <t>Dispositivo DPS, class II, 1 Polo, tensão máxima 275 V, corrente máxima 45 kA (TIPO AC)</t>
  </si>
  <si>
    <t>Dispositivo DPS, class II, 2 Polos, tensão máxima 350 V, corrente máxima 25 kA (TIPO AC)</t>
  </si>
  <si>
    <t>Dispositivo DPS, class II, 3 Polos, tensão máxima 350 V, corrente máxima 25 kA (TIPO AC)</t>
  </si>
  <si>
    <t>Dispositivo DPS, class II, 4 Polos, tensão máxima 350 V, corrente máxima 25 kA (TIPO AC)</t>
  </si>
  <si>
    <t>Instalação de Disjuntor 10 A, 2 Polos, curva C</t>
  </si>
  <si>
    <t>Instalação de Disjuntor 40 A, 3 Polos, curva C</t>
  </si>
  <si>
    <t>Instalação de Disjuntor 50 A, 3 Polos, curva C</t>
  </si>
  <si>
    <t>Instalação de Disjuntor 70 A, 3 Polos, curva C</t>
  </si>
  <si>
    <t>Instalação de Disjuntor 80 A, 3 Polos, curva C</t>
  </si>
  <si>
    <t>Instalação de Disjuntor 100 A, 3 Polos, curva C</t>
  </si>
  <si>
    <t>Instalação de Disjuntor caixa moldada Trip 100 A</t>
  </si>
  <si>
    <t>Instalação de Disjuntor caixa moldada Trip 150 A</t>
  </si>
  <si>
    <t>Instalação de Disjuntor caixa moldada Trip 200 A</t>
  </si>
  <si>
    <t>Instalação de Disjuntor caixa moldada Trip 250 A</t>
  </si>
  <si>
    <t>Instalação de Bateria Estacionária 30 Ah 12.5 V</t>
  </si>
  <si>
    <t>Instalação de Bateria Estacionária 40 Ah 12.5 V</t>
  </si>
  <si>
    <t>Instalação de Bateria Estacionária 50 Ah 12.5 V</t>
  </si>
  <si>
    <t>Instalação de Bateria Estacionária 60 Ah 12.5 V</t>
  </si>
  <si>
    <t>Instalação de Bateria Estacionária 70 Ah 12.5 V</t>
  </si>
  <si>
    <t>Instalação de Bateria Estacionária 240 Ah 12.5 V</t>
  </si>
  <si>
    <t>Instalação de Disjuntor 32 A, 2 Polos, curva C</t>
  </si>
  <si>
    <t>Instalação de Disjuntor 32 A, 3 Polos, curva C</t>
  </si>
  <si>
    <t>Instalação de Disjuntor 63 A, 3 Polos, curva C</t>
  </si>
  <si>
    <t>Instalação de Bateria Estacionária 93 Ah 12.5 V</t>
  </si>
  <si>
    <t>Instalação de Disjuntor 25 A, 2 Polos, curva C</t>
  </si>
  <si>
    <t>Instalação de Disjuntor 25 A, 3 Polos, curva C</t>
  </si>
  <si>
    <t>Instalação de Disjuntor caixa moldada Trip 125 A</t>
  </si>
  <si>
    <t>Instalação de Disjuntor caixa moldada Trip 225 A</t>
  </si>
  <si>
    <t xml:space="preserve"> Instalação de Disjuntor Motor 3P 25 A</t>
  </si>
  <si>
    <t>Instalação de Bateria Estacionária 115 Ah 12.5 V</t>
  </si>
  <si>
    <t>Instalação de Bateria Estacionária 165 Ah 12.5 V</t>
  </si>
  <si>
    <t>Instalação de Bateria Estacionária 185 Ah 12.5 V</t>
  </si>
  <si>
    <t>Instalação de Disjuntor 16 A, 2 Polos, curva C</t>
  </si>
  <si>
    <t>Instalação de Mini Contatora 6 A 3NA+</t>
  </si>
  <si>
    <t>Instalação de string box 1E/1S - 1000 VDC, IP65, Chave Seccionadora Corrente Nominal 15 A, com borneiras, barramentos, conexão de cabeamentos</t>
  </si>
  <si>
    <t>Instalação de string box 1E/1S - 1000 VDC, IP65,  Chave Seccionadora Corrente Nominal 32 A, com borneiras, barramentos, conexão de cabeamentos</t>
  </si>
  <si>
    <t>Instalação de string box 1E/1S - 600 VDC, IP65, Chave Seccionadora Corrente Nominal 25 A, com borneiras, barramentos, conexão de cabeamentos</t>
  </si>
  <si>
    <t>Instalação de string box 1E/1S - 600 VDC, IP65,  Chave Seccionadora Corrente Nominal 32 A, com borneiras, barramentos, conexão de cabeamentos</t>
  </si>
  <si>
    <t>Instalação de string box 1E/1S - 1000 VDC, IP65,  Disjuntor DC Corrente Nominal 16 A, com borneiras, barramentos, conexão de cabeamentos</t>
  </si>
  <si>
    <t>Instalação de string box 1E/1S - 600 VDC, IP65, Disjuntor DC Corrente Nominal 16 A, com borneiras, barramentos, conexão de cabeamentos</t>
  </si>
  <si>
    <t>Instalação de string box 2E/1S - 1000 VDC, IP65, Chave Seccionadora Corrente Nominal 25 A, com borneiras, barramentos, conexão de cabeamentos</t>
  </si>
  <si>
    <t>Instalação de string box 2E/1S - 1000 VDC, IP65,  Chave Seccionadora Corrente Nominal 32 A, com borneiras, barramentos, conexão de cabeamentos</t>
  </si>
  <si>
    <t>Instalação de string box 2E/1S - 600 VDC, IP65, Chave Seccionadora Corrente Nominal 25 A, com borneiras, barramentos, conexão de cabeamentos</t>
  </si>
  <si>
    <t>Instalação de string box 2E/1S - 600 VDC, IP65,  Chave Seccionadora Corrente Nominal 32 A, com borneiras, barramentos, conexão de cabeamentos</t>
  </si>
  <si>
    <t>Instalação de string box 2E/1S - 1000 VDC, IP65,  Disjuntor DC Corrente Nominal 25 A, com borneiras, barramentos, conexão de cabeamentos</t>
  </si>
  <si>
    <t>Instalação de string box 2E/1S - 600 VDC, IP65, Disjuntor DC Corrente Nominal 25 A, com borneiras, barramentos, conexão de cabeamentos</t>
  </si>
  <si>
    <t>Instalação de string box 2E/1S - 1000 VDC, IP65, Disjuntor DC Corrente Nominal 10 A, com borneiras, barramentos, conexão de cabeamentos</t>
  </si>
  <si>
    <t>Instalação de string box 2E/2S - 1000 VDC, IP65, Chave Seccionadora Corrente Nominal 25 A, com borneiras, barramentos, conexão de cabeamentos</t>
  </si>
  <si>
    <t>Instalação de string box 2E/2S - 1000 VDC, IP65, Chave Seccionadora Corrente Nominal 32 A, com borneiras, barramentos, conexão de cabeamentos</t>
  </si>
  <si>
    <t>Instalação de string box 2E/2S - 600 VDC, IP65, Chave Seccionadora Corrente Nominal 25 A, com borneiras, barramentos, conexão de cabeamentos</t>
  </si>
  <si>
    <t>Instalação de string box 2E/2S - 600 VDC, IP65, Chave Seccionadora Corrente Nominal 32 A, com borneiras, barramentos, conexão de cabeamentos</t>
  </si>
  <si>
    <t>Instalação de string box 2E/2S - 1000 VDC, IP65, Disjuntor DC Corrente Nominal 16 A, com borneiras, barramentos, conexão de cabeamentos</t>
  </si>
  <si>
    <t>Instalação de string box 2E/2S - 600 VDC, IP65, Disjuntor DC Corrente Nominal 16 A, com borneiras, barramentos, conexão de cabeamentos</t>
  </si>
  <si>
    <t>Instalação de string box 3E/1S - 600 VDC, IP65, Chave Seccionadora Corrente Nominal 32 A, com borneiras, barramentos, conexão de cabeamentos</t>
  </si>
  <si>
    <t>Instalação de string box 3E/1S - 1000 VDC, IP65, Chave Seccionadora Corrente Nominal 32 A, com borneiras, barramentos, conexão de cabeamentos</t>
  </si>
  <si>
    <t>Instalação de string box 3E/1S - 1000 VDC, IP65, Chaves Seccionadoras Corrente Nominal 25 A, com borneiras, barramentos, conexão de cabeamentos</t>
  </si>
  <si>
    <t>Instalação de string box 3E/2S - 1000 VDC, IP65, Chave Seccionadora Corrente Nominal 32 A, com borneiras, barramentos, conexão de cabeamentos</t>
  </si>
  <si>
    <t>Instalação de string box 3E/3S - 1000 VDC, IP65, Chave Seccionadora Corrente Nominal 32 A, com borneiras, barramentos, conexão de cabeamentos</t>
  </si>
  <si>
    <t>Instalação de string box 3E/3S - 1000 VDC, IP65, Chave Seccionadora Corrente Nominal 25 A, com borneiras, barramentos, conexão de cabeamentos</t>
  </si>
  <si>
    <t>Instalação de string box 4E/2S - 1000 VDC, IP65, Chaves Seccionadoras Corrente Nominal 13 A, com borneiras, barramentos, conexão de cabeamentos</t>
  </si>
  <si>
    <t>Instalação de string box 4E/2S - 1000 VDC, IP65, Chaves Seccionadoras Corrente Nominal 25 A, com borneiras, barramentos, conexão de cabeamentos</t>
  </si>
  <si>
    <t>Instalação de string box 4E/2S - 600 VDC, IP65, Chaves Seccionadoras Corrente Nominal 32 A, com borneiras, barramentos, conexão de cabeamentos</t>
  </si>
  <si>
    <t>Instalação de string box 4E/4S - 1000 VDC, IP65, Chaves Seccionadoras Corrente Nominal 25 A, com borneiras, barramentos, conexão de cabeamentos</t>
  </si>
  <si>
    <t>Instalação de string box 4E/4S - 1000 VDC, IP65, Chaves Seccionadoras Corrente Nominal 32 A, com borneiras, barramentos, conexão de cabeamentos</t>
  </si>
  <si>
    <t>Instalação de string box 6E/2S - 1000 VDC, IP65, Chaves Seccionadoras Corrente Nominal 10 A, com borneiras, barramentos, conexão de cabeamentos</t>
  </si>
  <si>
    <t>Instalação de string box 6E/6S - 1000 VDC, IP65, Chaves Seccionadoras Corrente Nominal 25 A, com borneiras, barramentos, conexão de cabeamentos</t>
  </si>
  <si>
    <t>Instalação de string box 6E/6S - 1000 VDC, IP65, Chaves Seccionadoras Corrente Nominal 32 A, com borneiras, barramentos, conexão de cabeamentos</t>
  </si>
  <si>
    <t>Instalação de string box 8E/8S - 1000 VDC, IP65, Chaves Seccionadoras Corrente Nominal 32 A, com borneiras, barramentos, conexão de cabeamentos</t>
  </si>
  <si>
    <t>Instalação de combiner box 10E/1S - 1000 VDC, IP65, Corrente Nominal Fusível 11 A, com borneiras, barramentos, conexão de cabeamentos</t>
  </si>
  <si>
    <t>Instalação de combiner box 10E/1S - 1000 VDC, IP65, Corrente Nominal Fusível 15 A, com borneiras, barramentos, conexão de cabeamentos</t>
  </si>
  <si>
    <t>Instalação de combiner box 10E/10S - 1000 VDC, IP65, Corrente Nominal Fusível 15 A, com borneiras, barramentos, conexão de cabeamentos</t>
  </si>
  <si>
    <t>Instalação de combiner box 16E/1S - 1000 VDC, IP65, Corrente Nominal Fusível 15 A, com borneiras, barramentos, conexão de cabeamentos</t>
  </si>
  <si>
    <t>Instalação de Combiner box 1E/1S - 1000 VDC (mínimo), IP65</t>
  </si>
  <si>
    <t>Instalação de Combiner box 3E/1S ou 2S- 1000 VDC (mínimo), IP65</t>
  </si>
  <si>
    <t>Instalação de Combiner box 4E/1S ou 2S - 1000 VDC (mínimo), IP65</t>
  </si>
  <si>
    <t>Instalação de Combiner box 6E/1S ou 2S- 1000 VDC (mínimo), IP65</t>
  </si>
  <si>
    <t>Instalação de Combiner box 8E/1S ou 2S - 1000 VDC (mínimo), IP65</t>
  </si>
  <si>
    <t>Instalação de Combiner box 8/10/12E/1S ou 2S (mínimo) - 1000 VDC (mínimo), IP65</t>
  </si>
  <si>
    <t>Instalação de Combiner box 16/20/24E/1S ou 2S (mínimo) - 1000 VDC (mínimo), IP65</t>
  </si>
  <si>
    <t>Instalação de combiner box 10E/10S - 1000 VDC, IP65</t>
  </si>
  <si>
    <t>Instalação de DPS, calsse II, 255 VDC, In 37,5 kA</t>
  </si>
  <si>
    <t>Instalação de DPS, calsse II, 255 VDC, In 50 kA</t>
  </si>
  <si>
    <t>Instalação de DPS, calsse II, 275 VDC, In 20 kA</t>
  </si>
  <si>
    <t>Instalação de DPS, calsse II, 275 VDC, In 40 kA</t>
  </si>
  <si>
    <t>Instalação de DPS, calsse II, 275 VDC, In 45 kA</t>
  </si>
  <si>
    <t>Instalação de DPS, calsse II, 500 VDC, In 10 kA</t>
  </si>
  <si>
    <t>Instalação de DPS, calsse II, 500 VDC, In 20 kA</t>
  </si>
  <si>
    <t>Instalação de DPS, calsse II, 500 VDC, In 40 kA</t>
  </si>
  <si>
    <t>Instalação de DPS, calsse II, 500 VDC, In 45 kA</t>
  </si>
  <si>
    <t>Instalação de DPS, calsse II, 600 VDC, In 15 kA</t>
  </si>
  <si>
    <t>Instalação de DPS, calsse II, 600 VDC, In 20 kA</t>
  </si>
  <si>
    <t>Instalação de DPS, calsse II, 600 VDC, In 32kA</t>
  </si>
  <si>
    <t>Instalação de DPS, calsse II, 600 VDC, In 40 kA</t>
  </si>
  <si>
    <t>Instalação de DPS, calsse II,1000 VDC, In 32kA</t>
  </si>
  <si>
    <t>Instalação de DPS, calsse II,1000 VDC, In 40 kA</t>
  </si>
  <si>
    <t>Instalação de DPS, calsse II,1000 VDC, In 45 kA</t>
  </si>
  <si>
    <t>Instalação de Chave Seccionadora 600 VDC, 2 Polos, corrente máxima 30 A, IP30 ou IP41</t>
  </si>
  <si>
    <t>Instalação de Chave Seccionadora 1000 VDC, 3 ou 4 Polos, corrente máxima 25 A, IP30 ou IP41</t>
  </si>
  <si>
    <t>Instalação de Chave Seccionadora 1000 VDC,  4 Polos Corrente máxima 25 A, IP30 ou IP40</t>
  </si>
  <si>
    <t>Instalação de Chave Seccionadora 1000 VDC,  4 Polos Corrente máxima 32 A, IP30 ou IP40</t>
  </si>
  <si>
    <t>Instalação de Chave Seccionadora 1000 VDC,  4 Polos Corrente máxima por String 13 A, IP30 ou IP40</t>
  </si>
  <si>
    <t>Instalação de Chave Seccionadora 1000 VDC,  6 polos Corrente máxima por String 25 A, IP30 ou IP40</t>
  </si>
  <si>
    <t>Instalação de Chave Seccionadora 1000 VDC,  8 polos Corrente máxima por String 40 A, IP30 ou IP40</t>
  </si>
  <si>
    <t>Instalação de Chave Seccionadora 1000 VDC,  12 Polos Corrente máxima por String 40 A, IP30 ou IP41</t>
  </si>
  <si>
    <t>Instalação de Chave Seccionadora 1000 VDC,  4 Polos Corrente máxima por String 100 A, IP30 ou IP42</t>
  </si>
  <si>
    <t>Instalação de Chave Seccionadora 1000 VDC,  4 Polos Corrente máxima por String 250 A, IP30 ou IP44</t>
  </si>
  <si>
    <t>Instalação de Chave Seccionadora 1000 VDC,  4 Polos Corrente máxima por String 400 A, IP30 ou IP45</t>
  </si>
  <si>
    <t>Instalação e identificação de cabo Solar, unipolar Preto + Vermelho (1,0 metro), classe 5 , 6 mm², 1,8 kVDC, temperatura de operação até 120°</t>
  </si>
  <si>
    <t>Instalação e identificação de cabo Solar, unipolar Preto + Vermelho (1,0 metro), classe 5 , 10 mm², 1,8 kVDC, temperatura de operação até 120°</t>
  </si>
  <si>
    <t>Instalação e identificação de cabo Solar, unipolar Preto + Vermelho (1,0 metro), classe 5 , 16 mm², 1,8 kVDC, temperatura de operação até 120°</t>
  </si>
  <si>
    <t>Instalação e identificação de cabo Solar, unipolar Preto + Vermelho (1,0 metro), classe 5 , 25 mm², 1,8 kVDC, temperatura de operação até 120°</t>
  </si>
  <si>
    <t>Instalação e identificação de cabo Solar, unipolar Preto + Vermelho (1,0 metro), classe 5 , 35 mm², 1,8 kVDC, temperatura de operação até 120°</t>
  </si>
  <si>
    <t>Instalação e identificação de cabo Solar, unipolar Preto + Vermelho (1,0 metro), classe 5 , 50 mm², 1,8 kVDC, temperatura de operação até 120°</t>
  </si>
  <si>
    <t>Instalação e identificação de cabo Solar, unipolar Preto + Vermelho (1,0 metro), classe 5 , 70 mm², 1,8 kVDC, temperatura de operação até 120°</t>
  </si>
  <si>
    <t>Instalação e identificação de cabo Solar, unipolar Preto + Vermelho (1,0 metro), classe 5 , 95 mm², 1,8 kVDC, temperatura de operação até 120°</t>
  </si>
  <si>
    <t>Instalação e identificação de cabo Solar, unipolar Preto + Vermelho (1,0 metro), classe 5 , 120 mm², 1,8 kVDC, temperatura de operação até 120°</t>
  </si>
  <si>
    <t>Instalação e identificação de cabo Solar, unipolar Preto + Vermelho (1,0 metro), classe 5 , 150 mm², 1,8 kVDC, temperatura de operação até 120°</t>
  </si>
  <si>
    <t>Instalação e identificação de cabo Solar, unipolar Preto + Vermelho (1,0 metro), classe 5 , 185 mm², 1,8 kVDC, temperatura de operação até 120°</t>
  </si>
  <si>
    <t>Instalação e identificação de cabo Solar, unipolar Preto + Vermelho (1,0 metro), classe 5 , 240 mm², 1,8 kVDC, temperatura de operação até 120°</t>
  </si>
  <si>
    <t>Instalação e identificação de cabo solar, unipolar Preto + Vermelho (1,0 metro), classe 5, 4 mm², 1,8 kVDC, temperatura de operação até 120°</t>
  </si>
  <si>
    <t>Instalação de Kit de aterramento com cabo flexível 750 V, 4 mm² preto, azul ou verde (metro) + grampo de Aterramento, abarçadeira para cabos, clipe de aterramento e hastes de aterramento</t>
  </si>
  <si>
    <t>Instalação de Kit Estrutura para laje ou Solo Metálico Galvanizado a fogo com base em concreto (Terça 3 m/4 m/5 m, Pórtico, Diagonal, Clamp e terminal de aterramento) por módulo</t>
  </si>
  <si>
    <t>Instalação de Kit de aterramento com cabo flexível 750 V, 6 mm² preto, azul ou verde (metro) + grampo de Aterramento, abarçadeira para cabos, clipe de aterramento e hastes de aterramento</t>
  </si>
  <si>
    <t>Instalação de Kit de Aterramento (01 haste de aterramento 3/8" 2.40 m, 01 Conector Reforçado 3/8", 2.5 m Cabo Nu 16 mm²)</t>
  </si>
  <si>
    <t>Instalação de Kit de Aterramento (01 haste de aterramento 3/8" 2 m, 01 Conector Reforçado 3/8", 2 m Cabo Nu 16 mm²)</t>
  </si>
  <si>
    <t>Instalação de Kit de Aterramento (01 haste de aterramento 3/8" 2.40 m, 01 Conector Reforçado 3/8", 2.5 m Cabo Nu 25 mm²)</t>
  </si>
  <si>
    <t>Instalação de Kit de Aterramento (01 haste de aterramento 3/8" 2 m, 01 Conector Reforçado 3/8", 2 m Cabo Nu 25 mm²)</t>
  </si>
  <si>
    <t>Instalação de Kit de Aterramento (01 haste de aterramento 3/8" 2.40 m, 01 Conector Reforçado 3/8", 2.5 m Cabo Nu 35 mm²)</t>
  </si>
  <si>
    <t>Instalação de Kit de Aterramento (01 haste de aterramento 3/8" 2 m, 01 Conector Reforçado 3/8", 2 m Cabo Nu 35 mm²)</t>
  </si>
  <si>
    <t>Instalação de Kit de Aterramento (01 haste de aterramento 3/8" 2.40 m, 01 Conector Reforçado 3/8", 2.5 m Cabo Nu 50 mm²)</t>
  </si>
  <si>
    <t>Instalação de Kit de Aterramento (01 haste de aterramento 3/8" 2 m, 01 Conector Reforçado 3/8", 2 m Cabo Nu 50 mm²)</t>
  </si>
  <si>
    <t>Instalação de Kit de Aterramento (01 haste de aterramento 3/8" 2.40 m, 01 Conector Reforçado 3/8", 2.5 m Cabo Nu 70 mm²)</t>
  </si>
  <si>
    <t>Instalação de Kit de Aterramento (01 haste de aterramento 3/8" 2 m, 01 Conector Reforçado 3/8", 2 m Cabo Nu 70 mm²)</t>
  </si>
  <si>
    <t>Instalação de Kit de Aterramento (01 haste de aterramento 3/8" 2.40 m, 01 Conector Reforçado 3/8", 2.5 m Cabo Nu 95 mm²)</t>
  </si>
  <si>
    <t>Instalação de Kit de Aterramento (01 haste de aterramento 3/8" 2 m, 01 Conector Reforçado 3/8", 2 m Cabo Nu 95 mm²)</t>
  </si>
  <si>
    <t>Instalação de Kit de Aterramento (01 haste de aterramento 3/8" 2.40 m, 01 Conector Reforçado 3/8", 2.5 m Cabo Nu 120 mm²)</t>
  </si>
  <si>
    <t>Instalação de Kit de Aterramento (01 haste de aterramento 3/8" 2 m, 01 Conector Reforçado 3/8", 2 m Cabo Nu 120 mm²)</t>
  </si>
  <si>
    <t>Instalação de Haste de Aterramento cobreada tipo Copperweld - 1/2" (10 mm²) x 1,0 m</t>
  </si>
  <si>
    <t>Instalação de Haste de Aterramento cobreada tipo Copperweld - 5/8" (12 mm²) x 1,0 m</t>
  </si>
  <si>
    <t>Instalação de Haste de Aterramento cobreada tipo Copperweld - 5/8" (12 mm²) x 1,5 m</t>
  </si>
  <si>
    <t>Instalação de Haste de Aterramento cobreada tipo Copperweld - 5/8" (12 mm²) x 2,0 m</t>
  </si>
  <si>
    <t>Instalação de Haste de Aterramento cobreada tipo Copperweld - 5/8" (12,70 mm²) x 2,0 m</t>
  </si>
  <si>
    <t>Instalação de Haste de Aterramento cobreada tipo Copperweld - 5/8" (14,20 mm²) x 1,5 m</t>
  </si>
  <si>
    <t>Instalação de Haste de Aterramento cobreada tipo Copperweld - 5/8" (12,70 mm²) x 2,4 m</t>
  </si>
  <si>
    <t>Instalação de Haste de Aterramento cobreada tipo Copperweld - 5/8" (14,20 mm²) x 2,0 m</t>
  </si>
  <si>
    <t>Instalação de Haste de Aterramento cobreada tipo Copperweld - 5/8" (14,20 mm²) x 2,4 m</t>
  </si>
  <si>
    <t>Instalação de Haste de Aterramento cobreada tipo Copperweld - 5/8" (15,80 mm²) x 2,4 m</t>
  </si>
  <si>
    <t>Instalação de Kit de aterramento com cabo flexível 1 kV, 6 mm² preto, azul ou verde (metro) + grampo de Aterramento, abarçadeira para cabos, clipe de aterramento e hastes de aterramento</t>
  </si>
  <si>
    <t>Instalação de Kit de aterramento com cabo flexível 1 kV, 10 mm² preto, azul ou verde (metro) + grampo de Aterramento, abarçadeira para cabos, clipe de aterramento e hastes de aterramento</t>
  </si>
  <si>
    <t>Instalação de Kit de aterramento com cabo flexível 1 kV, 16 mm² preto, azul ou verde (metro) + grampo de Aterramento, abarçadeira para cabos, clipe de aterramento e hastes de aterramento</t>
  </si>
  <si>
    <t>Instalação de Kit de aterramento com cabo flexível 1 kV, 25 mm² preto, azul ou verde (metro) + grampo de Aterramento, abarçadeira para cabos, clipe de aterramento e hastes de aterramento</t>
  </si>
  <si>
    <t>Instalação de Kit de aterramento com cabo flexível 1 kV, 35 mm² preto, azul ou verde (metro) + grampo de Aterramento, abarçadeira para cabos, clipe de aterramento e hastes de aterramento</t>
  </si>
  <si>
    <t>Instalação de Kit de aterramento com cabo flexível 1 kV, 50 mm² preto, azul ou verde (metro) + grampo de Aterramento, abarçadeira para cabos, clipe de aterramento e hastes de aterramento</t>
  </si>
  <si>
    <t>Instalação de Kit de aterramento com cabo flexível 1 kV, 70 mm² preto, azul ou verde (metro) + grampo de Aterramento, abarçadeira para cabos, clipe de aterramento e hastes de aterramento</t>
  </si>
  <si>
    <t>Instalação de Kit de aterramento com cabo flexível 1 kV, 95 mm² preto, azul ou verde (metro) + grampo de Aterramento, abarçadeira para cabos, clipe de aterramento e hastes de aterramento</t>
  </si>
  <si>
    <t>Instalação de Kit de aterramento com cabo flexível 1 kV, 120 mm² preto, azul ou verde (metro) + grampo de Aterramento, abarçadeira para cabos, clipe de aterramento e hastes de aterramento</t>
  </si>
  <si>
    <t>Instalação de Kit de aterramento com cabo flexível 1 kV, 150 mm² preto, azul ou verde (metro) + grampo de Aterramento, abarçadeira para cabos, clipe de aterramento e hastes de aterramento</t>
  </si>
  <si>
    <t>75 kVA</t>
  </si>
  <si>
    <t>Instalação de cabo de cobre Nu para sisitema de aterramento 16 mm²</t>
  </si>
  <si>
    <t>Instalação de cabo de cobre Nu para sisitema de aterramento 25 mm²</t>
  </si>
  <si>
    <t>Instalação de cabo de cobre Nu para sisitema de aterramento 35 mm²</t>
  </si>
  <si>
    <t>Instalação de cabo de cobre Nu para sisitema de aterramento 50 mm²</t>
  </si>
  <si>
    <t>Instalação de cabo de cobre Nu para sisitema de aterramento 70 mm²</t>
  </si>
  <si>
    <t>Instalação de cabo de cobre Nu para sisitema de aterramento 95 mm²</t>
  </si>
  <si>
    <t>Instalação de cabo de cobre Nu para sisitema de aterramento 120 mm²</t>
  </si>
  <si>
    <t>Materiais para Cerca e Portão de Acesso (Cerca com alambrado galvanizado 2,5 mm², estacas de concreto, arame concertina)</t>
  </si>
  <si>
    <t>Instalação de Conector para Haste de Aterramento 5/8"</t>
  </si>
  <si>
    <t>Instalação de Conector para Haste de Aterramento 3/4"</t>
  </si>
  <si>
    <t>Instalação de Conector para Haste de Aterramento 1/2"</t>
  </si>
  <si>
    <t>Dispositivo DPS 40 kA - 175 VAC</t>
  </si>
  <si>
    <t xml:space="preserve">Instalação de cabo elétrico flexível 750 VAC, 4 mm² preto, vermelho, azul ou verde (metro) </t>
  </si>
  <si>
    <t xml:space="preserve">Instalação de cabo elétrico flexível 750 VAC, 6 mm² preto, vermelho, azul ou verde (metro) </t>
  </si>
  <si>
    <t xml:space="preserve">Instalação de cabo elétrico flexível 1 kVAC, 6 mm² preto, vermelho, azul ou verde (metro) </t>
  </si>
  <si>
    <t xml:space="preserve">Instalação de cabo elétrico flexível 1 kVAC, 10 mm² preto, vermelho, azul ou verde (metro) </t>
  </si>
  <si>
    <t xml:space="preserve">Instalação de cabo elétrico flexível 1 kVAC, 16 mm² preto, vermelho, azul ou verde (metro) </t>
  </si>
  <si>
    <t xml:space="preserve">Instalação de cabo elétrico flexível 1 kVAC, 25 mm² preto, vermelho, azul ou verde (metro) </t>
  </si>
  <si>
    <t xml:space="preserve">Instalação de cabo elétrico flexível 1 kVAC, 35 mm² preto, vermelho, azul ou verde (metro) </t>
  </si>
  <si>
    <t xml:space="preserve">Instalação de cabo elétrico flexível 1 kVAC, 50 mm² preto, vermelho, azul ou verde (metro) </t>
  </si>
  <si>
    <t xml:space="preserve">Instalação de cabo elétrico flexível 1 kVAC, 70 mm² preto, vermelho, azul ou verde (metro) </t>
  </si>
  <si>
    <t xml:space="preserve">Instalação de cabo elétrico flexível 1 kVAC, 95 mm² preto, vermelho, azul ou verde (metro) </t>
  </si>
  <si>
    <t xml:space="preserve">Instalação de cabo elétrico flexível 1 kVAC, 120 mm² preto, vermelho, azul ou verde (metro) </t>
  </si>
  <si>
    <t xml:space="preserve">Instalação de cabo elétrico flexível 1 kVAC, 150 mm² preto, vermelho, azul ou verde (metro) </t>
  </si>
  <si>
    <t xml:space="preserve">Instalação de cabo elétrico flexível 1 kVAC, 185 mm² preto, vermelho, azul ou verde (metro) </t>
  </si>
  <si>
    <t xml:space="preserve">Instalação de Kit Estrutura para Telhado Metálico, Amianto, Ecológico (2 m de Perfil Metálico 34 mm², 02 Terminais Fixadores Finais, 2 Terminisl Fixadores Intermediários,  4 suportes parafuso estrutural, 4 parafusos cabeça de martelo 3/8", 4 porcas para parafuso 3/8", 01 terminal de aterramento) </t>
  </si>
  <si>
    <t xml:space="preserve">Instalação de Kit Estrutura para Telhado Metálico, Cerâmico, Colonial (02 m de Perfil Metálico 34 mm², 02 Terminais Fixadores Finais, 02 Terminais Fixadores Intermediários,  4 suportes galvanizados coloniais, 4 Parafusos cabeça de martelo 3/8", 4 porcas para parafuso 3/8", 01 terminal de aterramento) </t>
  </si>
  <si>
    <t>Instalação de Kit Estrutura para Telhado Metálico Perfil 4 módulos (10 Perfis planos de 55cm em alumínio, 6 grampos intermediários, 4 grampos finais, 40 parafusos autobrocantes, 20 vedações)</t>
  </si>
  <si>
    <t>Instalação de Auto Trafo Seco Blindado Trifásico de 15 kVA 380 V/220 V</t>
  </si>
  <si>
    <t>Instalação de Auto Trafo Seco Blindado Trifásico de 20 kVA 380 V/220 V</t>
  </si>
  <si>
    <t>Instalação de Auto Trafo Seco Blindado Trifásico de 25 kVA 380 V/220 V</t>
  </si>
  <si>
    <t>Instalação de Auto Trafo Seco Blindado Trifásico de 30 kVA 380 V/220 V</t>
  </si>
  <si>
    <t>Instalação de Auto Trafo Seco Blindado Trifásico de 40 kVA 380 V/220 V</t>
  </si>
  <si>
    <t>Instalação de Auto Trafo Seco Blindado Trifásico de 50 kVA 380 V/220 V</t>
  </si>
  <si>
    <t>Instalação de Auto Trafo Seco Blindado Trifásico de 60 kVA 380 V/220 V</t>
  </si>
  <si>
    <t>Instalação de Auto Trafo Seco Blindado Trifásico de 70 kVA 380 V/220 V</t>
  </si>
  <si>
    <t>Instalação de Auto Trafo Seco Blindado Trifásico de 75 kVA 380 V/220 V</t>
  </si>
  <si>
    <t>Instalação de Auto Trafo Seco Blindado Trifásico de 80 kVA 380 V/220 V</t>
  </si>
  <si>
    <t>Instalação de Auto Trafo Seco Blindado Trifásico de 90 kVA 380 V/220 V</t>
  </si>
  <si>
    <t>Instalação de Auto Trafo Seco Blindado Trifásico de 100 kVA 380 V/220 V</t>
  </si>
  <si>
    <t>Instalação de Auto Trafo Seco Blindado Trifásico de 110 kVA 380 V/220 V</t>
  </si>
  <si>
    <t>Instalação de Auto Trafo Seco Blindado Trifásico de 120 kVA 380 V/220 V</t>
  </si>
  <si>
    <t>Instalação de Auto Trafo Seco Blindado Trifásico de 125 kVA 380 V/220 V</t>
  </si>
  <si>
    <t>BOMBA d'água SUBMERSA</t>
  </si>
  <si>
    <t>Instalação de Bomba d'água submersa 1.5 CV Monofásico 110 V</t>
  </si>
  <si>
    <t>Instalação de Bomba d'água submersa 0.5 CV Monofásico 220 V</t>
  </si>
  <si>
    <t>Instalação de Bomba d'água submersa 1 CV Monofásico 220 V</t>
  </si>
  <si>
    <t>Instalação de Bomba d'água submersa 1.5 CV Monofásico 220 V</t>
  </si>
  <si>
    <t>Instalação de Bomba d'água submersa 1.5 CV Trifásico  220 V</t>
  </si>
  <si>
    <t>Instalação de Bomba d'água submersa 3 CV Trifásico  220 V</t>
  </si>
  <si>
    <t>Instalação de Bomba d'água submersa 1 CV Monofásico 230 V</t>
  </si>
  <si>
    <t>Instalação de Bomba d'água submersa 3 CV Monofásico 230 V</t>
  </si>
  <si>
    <t>Instalação de Bomba d'água submersa 5 CV Monofásico 230 V</t>
  </si>
  <si>
    <t>Instalação de Bomba d'água submersa 0.5 CV Trifásico 230 V</t>
  </si>
  <si>
    <t>Instalação de Bomba d'água submersa 1 CV Trifásico 230 V</t>
  </si>
  <si>
    <t>Instalação de Bomba d'água submersa 1.5 CV Trifásico 230 V</t>
  </si>
  <si>
    <t>Instalação de Bomba d'água submersa 4 CV Trifásico 230 V</t>
  </si>
  <si>
    <t>Instalação de Bomba d'água submersa 4,5 CV Trifásico 230 V</t>
  </si>
  <si>
    <t>Instalação de Bomba d'água submersa 5 CV Trifásico 220 V</t>
  </si>
  <si>
    <t>Instalação de Bomba d'água submersa 6 CV Trifásico 220 V</t>
  </si>
  <si>
    <t>Instalação de Bomba d'água submersa 6 CV Trifásico 380 V</t>
  </si>
  <si>
    <t>Instalação de Bomba d'água submersa 9 CV Trifásico 380 V</t>
  </si>
  <si>
    <t>Instalação de Bomba d'água submersa 15 CV Trifásico 380 V</t>
  </si>
  <si>
    <t>Instalação de Bomba d'água submersa 16 CV Trifásico 380 V</t>
  </si>
  <si>
    <t>Instalação de Bomba d'água submersa 19 CV Trifásico 380 V</t>
  </si>
  <si>
    <t>Instalação de Bomba d'água submersa 20 CV Trifásico 380 V</t>
  </si>
  <si>
    <t>Instalação de Bomba d'água submersa 22,5 CV Trifásico 380 V</t>
  </si>
  <si>
    <t>Instalação de Bomba d'água submersa 27,5 CV Trifásico 380 V</t>
  </si>
  <si>
    <t>Instalação de Bomba d'água submersa 2 CV Trifásico  220 V</t>
  </si>
  <si>
    <t>Instalação de Bomba d'água submersa 2 CV Monofásico 230 V</t>
  </si>
  <si>
    <t>Instalação de Bomba d'água submersa 2 CV Trifásico 230 V</t>
  </si>
  <si>
    <t>Instalação de Controlador de Carga MPPT 10 A 12/24 VDC</t>
  </si>
  <si>
    <t>Instalação de Controlador de Carga PWM 10 A 12/24 VDC</t>
  </si>
  <si>
    <t>Instalação de Controlador de Carga MPPT 20 A 12/24 VDC</t>
  </si>
  <si>
    <t>Instalação de Controlador de Carga PWM 20 A 12/24 VDC</t>
  </si>
  <si>
    <t>Instalação de Controlador de Carga MPPT 30 A 12/24 VDC</t>
  </si>
  <si>
    <t>Instalação de Controlador de Carga PWM 30 A 12/24 VDC</t>
  </si>
  <si>
    <t>Instalação de Controlador de Carga MPPT 40 A 12/24 VDC</t>
  </si>
  <si>
    <t>Instalação de Controlador de Carga PWM 40 A 12/24 VDC</t>
  </si>
  <si>
    <t>Instalação de Controlador de Carga MPPT 45 A 12/24 VDC</t>
  </si>
  <si>
    <t>Instalação de Controlador de Carga PWM 45 A 12/24 VDC</t>
  </si>
  <si>
    <t>Instalação de Controlador de Carga MPPT 50 A 12/24 VDC</t>
  </si>
  <si>
    <t>Instalação de Controlador de Carga PWM 50 A 12/24 VDC</t>
  </si>
  <si>
    <t>Instalação de Controlador de Carga MPPT 60 A 12/24 VDC</t>
  </si>
  <si>
    <t>Instalação de Controlador de Carga PWM 60 A 12/24 VDC</t>
  </si>
  <si>
    <t>Instalação de Controlador de Carga MPPT 100 A 12/24 VDC</t>
  </si>
  <si>
    <t>Instalação de Controlador de Carga PWM 100 A 12/24 VDC</t>
  </si>
  <si>
    <t>Instalação de Controlador de Carga MPPT 10 A 12 VDC</t>
  </si>
  <si>
    <t>Instalação de Controlador de Carga MPPT 10 A 36/48 VDC</t>
  </si>
  <si>
    <t>Instalação de Controlador de Carga PWM 10 A 36/48 VDC</t>
  </si>
  <si>
    <t>Instalação de Controlador de Carga MPPT 20 A 36/48 VDC</t>
  </si>
  <si>
    <t>Instalação de Controlador de Carga PWM 20 A 36/48 VDC</t>
  </si>
  <si>
    <t>Instalação de Controlador de Carga MPPT 30 A 36/48 VDC</t>
  </si>
  <si>
    <t>Instalação de Controlador de Carga PWM 30 A 36/48 VDC</t>
  </si>
  <si>
    <t>Instalação de Controlador de Carga MPPT 40 A 36/48 VDC</t>
  </si>
  <si>
    <t>Instalação de Controlador de Carga PWM 40 A 36/48 VDC</t>
  </si>
  <si>
    <t>Instalação de Controlador de Carga MPPT 45 A 36/48 VDC</t>
  </si>
  <si>
    <t>Instalação de Controlador de Carga PWM 45 A 36/48 VDC</t>
  </si>
  <si>
    <t>Instalação de Controlador de Carga MPPT 50 A 36/48 VDC</t>
  </si>
  <si>
    <t>Instalação de Controlador de Carga PWM 50 A 36/48 VDC</t>
  </si>
  <si>
    <t>Instalação de Controlador de Carga MPPT 60 A 36/48 VDC</t>
  </si>
  <si>
    <t>Instalação de Controlador de Carga PWM 60 A 36/48 VDC</t>
  </si>
  <si>
    <t>Instalação de Controlador de Carga MPPT 100 A 36/48 VDC</t>
  </si>
  <si>
    <t>Instalação de Controlador de Carga PWM 100 A 36/48 VDC</t>
  </si>
  <si>
    <t xml:space="preserve">Instalação de Inversor Puro Off Grid 300W 12/24/36/48 VDC / 127VAC </t>
  </si>
  <si>
    <t xml:space="preserve">Instalação de Inversor Puro Off Grid 300W 12/24/36/48 VDC / 220 VAC </t>
  </si>
  <si>
    <t xml:space="preserve">Instalação de Inversor Modificado Off Grid 300W 12/24/36/48 VDC / 127VAC </t>
  </si>
  <si>
    <t xml:space="preserve">Instalação de Inversor Modificado Off Grid 300W 12/24/36/48 VDC / 220 VAC </t>
  </si>
  <si>
    <t xml:space="preserve">Instalação de Inversor Puro Off Grid 400W 12/24/36/48 VDC / 127VAC </t>
  </si>
  <si>
    <t xml:space="preserve">Instalação de Inversor Puro Off Grid 400W 12/24/36/48 VDC / 220 VAC </t>
  </si>
  <si>
    <t xml:space="preserve">Instalação de Inversor Modificado Off Grid 400W 12/24/36/48 VDC / 127VAC </t>
  </si>
  <si>
    <t xml:space="preserve">Instalação de Inversor Modificado Off Grid 400W 12/24/36/48 VDC / 220 VAC </t>
  </si>
  <si>
    <t xml:space="preserve">Instalação de Inversor Puro Off Grid 500W 12/24/36/48 VDC / 127VAC </t>
  </si>
  <si>
    <t xml:space="preserve">Instalação de Inversor Puro Off Grid 500W 12/24/36/48 VDC / 220 VAC </t>
  </si>
  <si>
    <t xml:space="preserve">Instalação de Inversor Modificado Off Grid 500W 12/24/36/48 VDC / 127VAC </t>
  </si>
  <si>
    <t xml:space="preserve">Instalação de Inversor Modificado Off Grid 500W 12/24/36/48 VDC / 220 VAC </t>
  </si>
  <si>
    <t xml:space="preserve">Instalação de Inversor Puro Off Grid 600W 12/24/36/48 VDC / 127VAC </t>
  </si>
  <si>
    <t xml:space="preserve">Instalação de Inversor Puro Off Grid 600W 12/24/36/48 VDC / 220 VAC </t>
  </si>
  <si>
    <t xml:space="preserve">Instalação de Inversor Modificado Off Grid 600W 12/24/36/48 VDC / 127VAC </t>
  </si>
  <si>
    <t xml:space="preserve">Instalação de Inversor Modificado Off Grid 600W 12/24/36/48 VDC / 220 VAC </t>
  </si>
  <si>
    <t xml:space="preserve">Instalação de Inversor Puro Off Grid 700W 12/24/36/48 VDC / 127VAC </t>
  </si>
  <si>
    <t xml:space="preserve">Instalação de Inversor Puro Off Grid 700W 12/24/36/48 VDC / 220 VAC </t>
  </si>
  <si>
    <t xml:space="preserve">Instalação de Inversor Modificado Off Grid 700W 12/24/36/48 VDC / 127VAC </t>
  </si>
  <si>
    <t xml:space="preserve">Instalação de Inversor Modificado Off Grid 700W 12/24/36/48 VDC / 220 VAC </t>
  </si>
  <si>
    <t xml:space="preserve">Instalação de Inversor Puro Off Grid 800W 12/24/36/48 VDC / 127VAC </t>
  </si>
  <si>
    <t xml:space="preserve">Instalação de Inversor Puro Off Grid 800W 12/24/36/48 VDC / 220 VAC </t>
  </si>
  <si>
    <t xml:space="preserve">Instalação de Inversor Modificado Off Grid 800W 12/24/36/48 VDC / 127VAC </t>
  </si>
  <si>
    <t xml:space="preserve">Instalação de Inversor Modificado Off Grid 800W 12/24/36/48 VDC / 220 VAC </t>
  </si>
  <si>
    <t xml:space="preserve">Instalação de Inversor Puro Off Grid 1000W 12/24/36/48 VDC / 127VAC </t>
  </si>
  <si>
    <t xml:space="preserve">Instalação de Inversor Puro Off Grid 1000W 12/24/36/48 VDC / 220 VAC </t>
  </si>
  <si>
    <t xml:space="preserve">Instalação de Inversor Modificado Off Grid 1000W 12/24/36/48 VDC / 127VAC </t>
  </si>
  <si>
    <t xml:space="preserve">Instalação de Inversor Modificado Off Grid 1000W 12/24/36/48 VDC / 220 VAC </t>
  </si>
  <si>
    <t xml:space="preserve">Instalação de Inversor Puro Off Grid 1500W 12/24/36/48 VDC / 127VAC </t>
  </si>
  <si>
    <t xml:space="preserve">Instalação de Inversor Puro Off Grid 1500W 12/24/36/48 VDC / 220 VAC </t>
  </si>
  <si>
    <t xml:space="preserve">Instalação de Inversor Modificado Off Grid 1500W 12/24/36/48 VDC / 127VAC </t>
  </si>
  <si>
    <t xml:space="preserve">Instalação de Inversor Modificado Off Grid 1500W 12/24/36/48 VDC / 220 VAC </t>
  </si>
  <si>
    <t xml:space="preserve">Instalação de Inversor Puro Off Grid 2000W 12/24/36/48 VDC / 127VAC </t>
  </si>
  <si>
    <t xml:space="preserve">Instalação de Inversor Puro Off Grid 2000W 12/24/36/48 VDC / 220 VAC </t>
  </si>
  <si>
    <t xml:space="preserve">Instalação de Inversor Modificado Off Grid 2000W 12/24/36/48 VDC / 127VAC </t>
  </si>
  <si>
    <t xml:space="preserve">Instalação de Inversor Modificado Off Grid 2000W 12/24/36/48 VDC / 220 VAC </t>
  </si>
  <si>
    <t xml:space="preserve">Instalação de Inversor Puro Off Grid 3000W 12/24/36/48 VDC / 127VAC </t>
  </si>
  <si>
    <t xml:space="preserve">Instalação de Inversor Puro Off Grid 3000W 12/24/36/48 VDC / 220 VAC </t>
  </si>
  <si>
    <t xml:space="preserve">Instalação de Inversor Modificado Off Grid 3000W 12/24/36/48 VDC / 127VAC </t>
  </si>
  <si>
    <t xml:space="preserve">Instalação de Inversor Modificado Off Grid 3000W 12/24/36/48 VDC / 220 VAC </t>
  </si>
  <si>
    <t xml:space="preserve">Instalação de Inversor Puro Off Grid 4000W 12/24/36/48 VDC / 127VAC </t>
  </si>
  <si>
    <t xml:space="preserve">Instalação de Inversor Puro Off Grid 4000W 12/24/36/48 VDC / 220 VAC </t>
  </si>
  <si>
    <t xml:space="preserve">Instalação de Inversor Modificado Off Grid 4000W 12/24/36/48 VDC / 127VAC </t>
  </si>
  <si>
    <t xml:space="preserve">Instalação de Inversor Modificado Off Grid 4000W 12/24/36/48 VDC / 220 VAC </t>
  </si>
  <si>
    <t xml:space="preserve">Instalação de estrutura metálica para gerador fotovoltaico Carports 1 Vagas </t>
  </si>
  <si>
    <t xml:space="preserve">Instalação de estrutura metálica para gerador fotovoltaico Carports 2 Vagas </t>
  </si>
  <si>
    <t xml:space="preserve">Instalação de estrutura metálica para gerador fotovoltaico Carports 4 Vagas </t>
  </si>
  <si>
    <t xml:space="preserve">Execução da Rede de MT e Linha Conexão </t>
  </si>
  <si>
    <t>Construção da Rede de MT para conexão da UFV</t>
  </si>
  <si>
    <t>Construção de abrigo para baterias em alvenaria com ventilação natural</t>
  </si>
  <si>
    <t>ADICIONAL INSALUBRIDADE</t>
  </si>
  <si>
    <t>SALARIO+ PERICULOSIDADE + INSALUBRIDADE(R$)</t>
  </si>
  <si>
    <t>REDE DE INTERLIGAÇÃO</t>
  </si>
  <si>
    <t>Postes e Equipamentos</t>
  </si>
  <si>
    <t>Instalação de religador automático trifásico</t>
  </si>
  <si>
    <t>Estruturas</t>
  </si>
  <si>
    <t>Instalação de estrutura CE1</t>
  </si>
  <si>
    <t>Instalação de estrutura CE2</t>
  </si>
  <si>
    <t>Instalação de estrutura CE3</t>
  </si>
  <si>
    <t>Instalação de estrutura CE4</t>
  </si>
  <si>
    <t>Instalação de estrutura N1</t>
  </si>
  <si>
    <t>Instalação de estrutura N2</t>
  </si>
  <si>
    <t>Instalação de estrutura N3</t>
  </si>
  <si>
    <t>Instalação de estrutura N4</t>
  </si>
  <si>
    <t>Instalação de Chave Faca</t>
  </si>
  <si>
    <t>Instalação de Elo Fusível</t>
  </si>
  <si>
    <t>Instalação de Poste 11m 300 daN - Duplo T</t>
  </si>
  <si>
    <t>Instalação de Poste 11m 300 daN - Circular</t>
  </si>
  <si>
    <t>Instalação de Poste 11m 600 daN - Duplo T</t>
  </si>
  <si>
    <t>Instalação de Poste 11m 600 daN - Circular</t>
  </si>
  <si>
    <t>Instalação de Poste 11m 1000 daN - Duplo T</t>
  </si>
  <si>
    <t>Instalação de Poste 11m 1000 daN - Circular</t>
  </si>
  <si>
    <t>Instalação de Poste 11m 1500 daN - Duplo T</t>
  </si>
  <si>
    <t>Instalação de Poste 11m 1500 daN - Circular</t>
  </si>
  <si>
    <t>Instalação de Poste 13m 300 daN - Duplo T</t>
  </si>
  <si>
    <t>Instalação de Poste 13m 300 daN - Circular</t>
  </si>
  <si>
    <t>Instalação de Poste 13m 600 daN - Duplo T</t>
  </si>
  <si>
    <t>Instalação de Poste 13m 600 daN - Circular</t>
  </si>
  <si>
    <t>Instalação de Poste 13m 1000 daN - Duplo T</t>
  </si>
  <si>
    <t>Instalação de Poste 13m 1000 daN - Circular</t>
  </si>
  <si>
    <t>Instalação de Poste 13m 1500 daN - Duplo T</t>
  </si>
  <si>
    <t>Instalação de Poste 13m 1500 daN - Circular</t>
  </si>
  <si>
    <t>Instalação de Cabo de aluminio (CA), protegido , 50mm², classe 15kV</t>
  </si>
  <si>
    <t>Instalação de Cabo de aluminio (CA), protegido , 95mm², classe 15kV</t>
  </si>
  <si>
    <t>Instalação de Cabo de aluminio (CA), protegido , 150mm², classe 15kV</t>
  </si>
  <si>
    <t>Instalação de Cabo de aluminio (CA), protegido , 185mm², classe 15kV</t>
  </si>
  <si>
    <t>Instalação de Espaçador losangular com garra</t>
  </si>
  <si>
    <t>Instalação de Chave By-pass 15kV abertura a esquerda</t>
  </si>
  <si>
    <t>Instalação de Chave By-pass 15kV abertura a direita</t>
  </si>
  <si>
    <t>Instalação de Suporte para religador em Poste Circular</t>
  </si>
  <si>
    <t>Instalação de módulo fotovoltaico de potência 355 Wp, 144 Cells,   Polycristalino, eficiência mínima de 16%, garantia de potência linear de 25 anos, e conexão com módulo adjacente</t>
  </si>
  <si>
    <t>Instalação de módulo fotovoltaico de potência 365 Wp, 144 Cells,   Polycristalino, eficiência mínima de 16%, garantia de potência linear de 25 anos, e conexão com módulo adjacente</t>
  </si>
  <si>
    <t>Instalação de módulo fotovoltaico de potência 375 Wp, 144 Cells,   Polycristalino, eficiência mínima de 16%, garantia de potência linear de 25 anos, e conexão com módulo adjacente</t>
  </si>
  <si>
    <t>Instalação de módulo fotovoltaico de potência 385 Wp, 144 Cells,   Polycristalino, eficiência mínima de 16%, garantia de potência linear de 25 anos, e conexão com módulo adjacente</t>
  </si>
  <si>
    <t>Instalação de módulo fotovoltaico de potência 395 Wp, 144 Cells,   Polycristalino, eficiência mínima de 16%, garantia de potência linear de 25 anos, e conexão com módulo adjacente</t>
  </si>
  <si>
    <t>Instalação de Inversor fotovoltaico saída monofásico 220V de 4 KWp, mínimo 02 MPPT, WI-FI</t>
  </si>
  <si>
    <t>Instalação de Inversor fotovoltaico saída monofásico 220V de 4,2 KWp, 02 MPPT, WI-FI</t>
  </si>
  <si>
    <t>4,2</t>
  </si>
  <si>
    <t>Instalação de Inversor fotovoltaico saída monofásica 220 V de 5,5 kW, mínimo 02 MPPT, WI-FI</t>
  </si>
  <si>
    <t>Instalação de Inversor fotovoltaico saída monofásica 220 V de 7,5 kW, mínimo 02 MPPT, WI-FI</t>
  </si>
  <si>
    <t>Instalação de Inversor fotovoltaico saída trifásico 380 V de 10,5 kW, mínimo 02 MPPT</t>
  </si>
  <si>
    <t>Instalação de Inversor fotovoltaico saída trifásico 220 V de 10,5 kW, mínimo 02 MPPT</t>
  </si>
  <si>
    <t>Instalação de Inversor fotovoltaico saída trifásico 220 V de 10 kW, mínimo 03 MPPT</t>
  </si>
  <si>
    <t>Instalação de Inversor fotovoltaico saída trifásico 220V de 13 KWp, mínimo 02 MPPT</t>
  </si>
  <si>
    <t>Instalação de Inversor fotovoltaico saída trifásico 380V de 13 KWp, mínimo 02 MPPT</t>
  </si>
  <si>
    <t>Instalação de Inversor fotovoltaico saída trifásico  220 V de 15 kW, mínimo 03 MPPT, WI-FI.</t>
  </si>
  <si>
    <t>Instalação de Inversor fotovoltaico saída trifásico  380 V de 15 kW, mínimo 03 MPPT, WI-FI.</t>
  </si>
  <si>
    <t>Instalação de Inversor fotovoltaico saída trifásico  220V de 16 KWp, mínimo 03 MPPT, WI-FI.</t>
  </si>
  <si>
    <t>Instalação de Inversor fotovoltaico saída trifásico  380V de 16 KWp, mínimo 03 MPPT, WI-FI.</t>
  </si>
  <si>
    <t>Instalação de Inversor fotovoltaico saída trifásico  380 V de 17 kW, mínimo 03 MPPT,</t>
  </si>
  <si>
    <t>Instalação de Inversor fotovoltaico saída trifásico  220 V de 17 kW, mínimo 03 MPPT,</t>
  </si>
  <si>
    <t>Instalação de Inversor fotovoltaico saída Trifásica 380V de 36 KWp, mínimo 4 MPPT, WI-FI.</t>
  </si>
  <si>
    <t>Instalação de Inversor fotovoltaico saída Trifásica 380V de 33 KWp, mínimo 4 MPPT, WI-FI.</t>
  </si>
  <si>
    <t>Instalação de Inversor fotovoltaico saída Trifásica 220 V ou 380 V de 55 kW, mínimo 4 MPPT, WI-FI.</t>
  </si>
  <si>
    <t>Instalação de Inversor fotovoltaico saída Trifásica 220 V ou 380 V de 60 kW, mínimo 6 MPPT, WI-FI.</t>
  </si>
  <si>
    <t>Instalação de Inversor fotovoltaico saída Trifásica 220 V ou 380 V de 75 kW, mínimo 6 MPPT, WI-FI.</t>
  </si>
  <si>
    <t>Instalação de Inversor fotovoltaico saída Trifásica 220 V ou 380 V de 150 kW, mínimo 06 MPPT, WI-FI.</t>
  </si>
  <si>
    <t>Instalação de Inversor fotovoltaico saída Trifásica 220 V ou 380 V de 250 kW, mínimo 06 MPPT, WI-FI.</t>
  </si>
  <si>
    <t>Instalação de Inversor fotovoltaico saída Trifásica 220 V ou 380 V de 125 kW, mínimo 6 MPPT, WI-FI.</t>
  </si>
  <si>
    <t>Instalação de Inversor fotovoltaico saída Trifásica 220 V ou 380 V de 120 kW, mínimo 6 MPPT, WI-FI.</t>
  </si>
  <si>
    <t>Instalação de Inversor fotovoltaico saída Trifásica 220 V ou 380 V de 100 kW, mínimo 6 MPPT, WI-FI.</t>
  </si>
  <si>
    <t>Instalação de Inversor fotovoltaico saída Trifásica 220 V ou 380 V de 80 kW, mínimo 6 MPPT, WI-FI.</t>
  </si>
  <si>
    <t>ELETRODUTO</t>
  </si>
  <si>
    <t>Serviço de montagem de INFRAESTRUTURA ELÉTRICA e instalação de BARRAMENTO e EQUIPAMENTOS DE MÉDIA TENSÃO (13,8kV)</t>
  </si>
  <si>
    <t>Instalação da Estrutura da linha e para-raios</t>
  </si>
  <si>
    <t>Instalação de painel de controle</t>
  </si>
  <si>
    <t>5,5</t>
  </si>
  <si>
    <t>7,5</t>
  </si>
  <si>
    <t>Instalação de Inversor fotovoltaico saída Trfásica 380V de 27 KWp, mínimo 4 MPPT, WI-FI.</t>
  </si>
  <si>
    <t>6 MPPT</t>
  </si>
  <si>
    <t>10,5</t>
  </si>
  <si>
    <t>ADMINISTRAÇÃO CENTRAL (AC)</t>
  </si>
  <si>
    <t>DESPESAS FINANCEIRAS (DF)</t>
  </si>
  <si>
    <t>GARANTIA/SEGURO (S+G)</t>
  </si>
  <si>
    <t>Kit de 28,8 kWp</t>
  </si>
  <si>
    <t>28,8</t>
  </si>
  <si>
    <t>Kit de 60 kWp</t>
  </si>
  <si>
    <t>Tampa em ferro fundido para caixa de inspeção para aterramento Ø300mm</t>
  </si>
  <si>
    <t>Bucha de expansão em nylon Ø8 x 40mm - S6</t>
  </si>
  <si>
    <t>Parafuso cabeça redonda com rosca soberba Ø4,2 x 30mm, para bucha S6</t>
  </si>
  <si>
    <t xml:space="preserve">Escova de aço plana para limpar os cabos de após a solda </t>
  </si>
  <si>
    <t>Parafuso alto brocante  de inox cabeça sextavada com flange sem arruela de borracha 4,2 x 13 mm</t>
  </si>
  <si>
    <t>ACESSÓRIOS</t>
  </si>
  <si>
    <t>Duto corrugado flexível em PEAD com 1.1/2"</t>
  </si>
  <si>
    <t>1.1/2"</t>
  </si>
  <si>
    <t xml:space="preserve">Luva de emenda  para duto corrugado 1.1/2" </t>
  </si>
  <si>
    <t>Abraçadeira auto-travante, dimensões: 200x4,8mm preta</t>
  </si>
  <si>
    <t>Instalação de caixa de inspeção para aterramento Ø300x600mm</t>
  </si>
  <si>
    <t>Instalação de terminal, tipo olhal, à compressão para cabos de cobre. Com 1 furo de fixação e 1 compressão para cabos de #50mm²</t>
  </si>
  <si>
    <t>Instalação de terminal, tipo olhal, à compressão para cabos de cobre. Com 1 furo de fixação e 1 compressão para cabos de #16mm²</t>
  </si>
  <si>
    <t>Instalação de parafuso cabeça redonda com rosca soberba Ø4,2 x 30mm, para bucha S6</t>
  </si>
  <si>
    <t>Alicate para molde</t>
  </si>
  <si>
    <t>Chicote com cabo de cobre e terminal olhal nas duas pontas comprimento de 15 cm</t>
  </si>
  <si>
    <t>MONITORAMENTO</t>
  </si>
  <si>
    <t>Instalação de cabo de rede lan blindado em fita e malha ,CAT 6 STP  4 pares trançados compostos de condutores sólidos</t>
  </si>
  <si>
    <t>Instalação de conector cat 6 enhanced blindado fornecido na cor prata</t>
  </si>
  <si>
    <t>Duto corrugado flexível em PEAD com 1"</t>
  </si>
  <si>
    <t>Instalação de eletroduto corrugado flexível em PEAD com 1"</t>
  </si>
  <si>
    <t>Instalação de conector torquimétrico bimetálico 70 mm² com um parafuso</t>
  </si>
  <si>
    <t>Instalação de porta cadeado + cadeado</t>
  </si>
  <si>
    <t>Instalação de placas de identificação de nível de tensão em todos compartimento</t>
  </si>
  <si>
    <t>Instalação de placa e advertência  (PERIGO DE MORTE – ALTA TENSÃO), no compartimento de  media tensão</t>
  </si>
  <si>
    <t>Instalação de Chave Seccionadora 1000 VDC,  4 Polos Corrente máxima por String 160 A, IP30 ou IP42</t>
  </si>
  <si>
    <t>Instalação de chaves seccionadoras tripolar sob carga com base fusível linha xlp da abb tamanho (XLP00) até 160A/ tensão nominal 690vca  grau de proteção IP20 ,,Para fusíveis NH de acordo com a norma IEC 60 269-2-1 2)</t>
  </si>
  <si>
    <t xml:space="preserve">Instalação de fusível NH tamanho 00 retardado com indicação de atuação frontal, 125 A, tensão nominal 690 Vca </t>
  </si>
  <si>
    <t>Instalação de chaves seccionadoras tripolar sob carga com base fusível linha xlp da abb tamanho (XLP00) até 100A/ tensão nominal 690vca  grau de proteção IP20 ,,Para fusíveis NH de acordo com a norma IEC 60 269-2-1 2)</t>
  </si>
  <si>
    <t xml:space="preserve">Instalação de fusível NH tamanho 00 retardado com indicação de atuação frontal, 25 A, tensão nominal 690 Vca </t>
  </si>
  <si>
    <t>Instalação de Disjuntor 10 A, 1 Polo, curva C</t>
  </si>
  <si>
    <t>Instalação de barramento trifasico de fase pino tipo pente 80 A, 3x19, 1 m</t>
  </si>
  <si>
    <t>Instalação de barramento de terra</t>
  </si>
  <si>
    <t>Barramento de neutro</t>
  </si>
  <si>
    <t>Instalação de roteador gigabit com 5 portas, CPU dual core de 880 MHz e 256 MB de RAM</t>
  </si>
  <si>
    <t>Instalação de espuma expansiva Poliuretano 750ml</t>
  </si>
  <si>
    <t>Instalação de fita subterranea de advertência com os dizeres "Cuidado rede elétrica Abaixo"</t>
  </si>
  <si>
    <t>Instalação de marcador (anilha) para cabos de #6/10mm². Qualquer letra, pacote com 500 unidades</t>
  </si>
  <si>
    <t>Instalação de porta anilhas para 9 marcadores, pacote com 500 unidade</t>
  </si>
  <si>
    <t>Instalação de abraçadeira auto-travante, de náilon, dimensões: 2,5 x 100 mm</t>
  </si>
  <si>
    <t>Instalação de fita isolante autofusão à base de borracha de etileno-propileno (EPR) - 19mm x 20metros.</t>
  </si>
  <si>
    <t>Instalação de fita isolante, 750V/90ºC, 19mm x 20m - preta</t>
  </si>
  <si>
    <t>Instalação de fita isolante, 750V/90ºC, 19mm x 20m -  amarela</t>
  </si>
  <si>
    <t>Instalação de fita isolante, 750V/90ºC, 19mm x 20m - na cor azul</t>
  </si>
  <si>
    <t>Instalação de fita isolante, 750V/90ºC, 19mm x 20m - na cor branca</t>
  </si>
  <si>
    <t>Instalação de fita isolante, 750V/90ºC, 19mm x 20m - na cor verde</t>
  </si>
  <si>
    <t>Instalação de fita isolante, 750V/90ºC, 19mm x 20m - na cor vermelha</t>
  </si>
  <si>
    <t>Instalação de abraçadeira auto-travante, dimensões: 390x4,6mm preta  (comprimento, largura).</t>
  </si>
  <si>
    <t>4"</t>
  </si>
  <si>
    <t>Duto corrugado flexível em PEAD com 4"</t>
  </si>
  <si>
    <t xml:space="preserve">Instalação de etiqueta de identificação pantografado do inverso, fundo laranja com letras em preto, dizeres: tensão vcc/tensão vca, nº do inversor </t>
  </si>
  <si>
    <t>380/221</t>
  </si>
  <si>
    <t>Instalação de Inversor fotovoltaico saída Trifásica 400 V de 110 kW, mínimo 6 MPPT, WI-FI.</t>
  </si>
  <si>
    <t>9 MPPT</t>
  </si>
  <si>
    <t>Chicote com cabo de cobre e terminal olhal nas duas pontas comprimento de 3,5 m</t>
  </si>
  <si>
    <t>Instalação de poste para cerca</t>
  </si>
  <si>
    <t>Instalação de tela de cerca de 1,80 m de altura</t>
  </si>
  <si>
    <t>Instalação de kit fotovoltaico off-grid composto por: 4 x Bateria Solar Moura 111Ah 12MS111Ah, 14 x Módulo fotovoltaico Halfcell Bifacial policristalino 370W Canadian Solar - CS3U-370PB-AG, 1 x Inversor híbrido Off Grid 4000W 48V/220V MPPT 80A Growatt - SPF 4000T DVM, 10 m Cabo flexível Amphesolar 6mm 1,8KV preto - Amphenol, 10 m Cabo flexivel Amphesolar 6mm 1,8KV Vermelho - Amphenol, Conector MC4 (Par Macho/Fêmea) MultiContact - MC4</t>
  </si>
  <si>
    <t>Kit fotovoltaico off-grid composto por: 4x Painel Solar Halfcell policristalino 365W DAH Solar - HCP72X9-365P, 1 x Controlador de Carga 60A 12V/24V/36V/48V MPPT SUN21 - CCS-M6048, 4 x Conector MC4 (Par Macho/Fêmea) MultiContact - MC4</t>
  </si>
  <si>
    <t>Kit fotovoltaico off-grid composto por: 2x Painel Solar policristalino 280W Resun Solar - RS6C 280P, 1x Controlador de Carga 20A 12V/24V MPPT SUN21 - MAX-M2024, 1 x Inversor Hayonik de 1500W 24V/127V Onda Modificada - PW-HAY1500, 10 m Cabo flexível Amphesolar 6mm 1,8KV preto - Amphenol, 10 m Cabo flexível Amphesolar 6mm 1,8KV vermelho - Amphenol, 2x Conector MC4 (Par Macho/Fêmea) MultiContact - MC4</t>
  </si>
  <si>
    <t>Acesso Externo à área da Usina (simples – terra)</t>
  </si>
  <si>
    <t>Execução do Reforço de Rede da Distribuidora</t>
  </si>
  <si>
    <t>Topografia (se necessário) + marcação</t>
  </si>
  <si>
    <t>SELECIONE O TIPO DE OBRA</t>
  </si>
  <si>
    <t xml:space="preserve">Construção de Edifícios </t>
  </si>
  <si>
    <r>
      <t>Construção de Edifícios</t>
    </r>
    <r>
      <rPr>
        <sz val="14"/>
        <rFont val="Calibri"/>
        <family val="2"/>
      </rPr>
      <t xml:space="preserve"> </t>
    </r>
  </si>
  <si>
    <r>
      <t>Construção de Rodovias e Ferrovias</t>
    </r>
    <r>
      <rPr>
        <sz val="14"/>
        <rFont val="Calibri"/>
        <family val="2"/>
      </rPr>
      <t xml:space="preserve"> </t>
    </r>
  </si>
  <si>
    <r>
      <t>Abastecimento de Água, Coleta de Esgoto e Construções Correlatas</t>
    </r>
    <r>
      <rPr>
        <sz val="14"/>
        <rFont val="Calibri"/>
        <family val="2"/>
      </rPr>
      <t xml:space="preserve"> </t>
    </r>
  </si>
  <si>
    <r>
      <t>Construção e Manutenção de Estações e Redes de Distribuição de Energia Elétrica</t>
    </r>
    <r>
      <rPr>
        <sz val="14"/>
        <rFont val="Calibri"/>
        <family val="2"/>
      </rPr>
      <t xml:space="preserve"> </t>
    </r>
    <r>
      <rPr>
        <sz val="11"/>
        <rFont val="Calibri"/>
        <family val="2"/>
      </rPr>
      <t xml:space="preserve"> Obras Portuárias, Marítimas e Fluviais</t>
    </r>
    <r>
      <rPr>
        <sz val="14"/>
        <rFont val="Calibri"/>
        <family val="2"/>
      </rPr>
      <t xml:space="preserve"> </t>
    </r>
  </si>
  <si>
    <r>
      <t>Fornecimento de Materiais e Equipamentos</t>
    </r>
    <r>
      <rPr>
        <sz val="14"/>
        <rFont val="Calibri"/>
        <family val="2"/>
      </rPr>
      <t xml:space="preserve"> </t>
    </r>
  </si>
  <si>
    <t>EFICIÊNCIA MÍNIMA</t>
  </si>
  <si>
    <t>QUANT. CÉLULAS</t>
  </si>
  <si>
    <t>VL do HOMEM/ HORA (R$/H)</t>
  </si>
  <si>
    <t>MPPT MÍNIMO</t>
  </si>
  <si>
    <t>Capa de chuva</t>
  </si>
  <si>
    <t>Bota cano curto bico reforçado (Calçado de segurança)</t>
  </si>
  <si>
    <t>VL do HOMEM/ HORA DIA (R$/Hh)</t>
  </si>
  <si>
    <t>VL. U$</t>
  </si>
  <si>
    <t>Correção de Vl. Mão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</si>
</sst>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  <numFmt numFmtId="166" formatCode="_(&quot;R$&quot;* #,##0.00_);_(&quot;R$&quot;* \(#,##0.00\);_(&quot;R$&quot;* &quot;-&quot;??_);_(@_)"/>
    <numFmt numFmtId="167" formatCode="&quot;R$ &quot;#,##0.00"/>
    <numFmt numFmtId="168" formatCode="0.0000%"/>
    <numFmt numFmtId="169" formatCode="_(* #,##0_);_(* \(#,##0\);_(* &quot;-&quot;??_);_(@_)"/>
    <numFmt numFmtId="170" formatCode="00"/>
    <numFmt numFmtId="171" formatCode="_ \ @"/>
    <numFmt numFmtId="172" formatCode="0.0%"/>
    <numFmt numFmtId="173" formatCode="_-[$R$-416]\ * #,##0.00_-;\-[$R$-416]\ * #,##0.00_-;_-[$R$-416]\ * &quot;-&quot;??_-;_-@_-"/>
    <numFmt numFmtId="174" formatCode="&quot;R$&quot;\ #,##0"/>
    <numFmt numFmtId="175" formatCode="#,##0_ ;\-#,##0\ "/>
    <numFmt numFmtId="176" formatCode="_-[$$-409]* #,##0.00_ ;_-[$$-409]* \-#,##0.00\ ;_-[$$-409]* &quot;-&quot;??_ ;_-@_ "/>
    <numFmt numFmtId="177" formatCode="[$R$-416]&quot; &quot;#,##0.00;[Red]&quot;-&quot;[$R$-416]&quot; &quot;#,##0.00"/>
    <numFmt numFmtId="178" formatCode="&quot;R$&quot;\ #,##0.00"/>
    <numFmt numFmtId="179" formatCode="_(* #,##0.00_);_(* \(#,##0.00\);_(* \-??_);_(@_)"/>
    <numFmt numFmtId="180" formatCode="_(* #,##0.000000_);_(* \(#,##0.000000\);_(* &quot;-&quot;??_);_(@_)"/>
    <numFmt numFmtId="181" formatCode="#,##0.00_ ;[Red]\-#,##0.00\ "/>
    <numFmt numFmtId="182" formatCode="0.0000000"/>
  </numFmts>
  <fonts count="7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8"/>
      <name val="Liberation San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Liberation Sans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b/>
      <sz val="9"/>
      <name val="Arial MT"/>
    </font>
    <font>
      <sz val="9"/>
      <color indexed="8"/>
      <name val="Arial"/>
      <family val="2"/>
    </font>
    <font>
      <sz val="11"/>
      <name val="Arial"/>
      <family val="1"/>
    </font>
    <font>
      <sz val="10"/>
      <name val="Arial"/>
      <family val="2"/>
    </font>
    <font>
      <sz val="9"/>
      <color indexed="81"/>
      <name val="Segoe UI"/>
      <family val="2"/>
      <charset val="1"/>
    </font>
    <font>
      <b/>
      <sz val="9"/>
      <color indexed="81"/>
      <name val="Segoe UI"/>
      <family val="2"/>
      <charset val="1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1"/>
    </font>
    <font>
      <b/>
      <sz val="13"/>
      <color rgb="FFFFFFFF"/>
      <name val="Calibri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3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</font>
    <font>
      <sz val="10"/>
      <color rgb="FF000000"/>
      <name val="Arial"/>
      <family val="2"/>
    </font>
    <font>
      <sz val="8"/>
      <color rgb="FF000000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FFF0A5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0A5"/>
        <bgColor rgb="FFFFF0A5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rgb="FF468966"/>
      </patternFill>
    </fill>
    <fill>
      <patternFill patternType="solid">
        <fgColor theme="1" tint="0.249977111117893"/>
        <bgColor rgb="FF04638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32">
    <xf numFmtId="0" fontId="0" fillId="0" borderId="0"/>
    <xf numFmtId="166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41" fillId="0" borderId="0"/>
    <xf numFmtId="0" fontId="11" fillId="0" borderId="0"/>
    <xf numFmtId="0" fontId="50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1" fillId="0" borderId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6" fillId="2" borderId="0" xfId="0" applyFont="1" applyFill="1"/>
    <xf numFmtId="10" fontId="3" fillId="2" borderId="0" xfId="0" applyNumberFormat="1" applyFont="1" applyFill="1"/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/>
    <xf numFmtId="0" fontId="6" fillId="3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/>
    </xf>
    <xf numFmtId="0" fontId="12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7" fillId="2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vertical="top"/>
      <protection locked="0"/>
    </xf>
    <xf numFmtId="0" fontId="11" fillId="2" borderId="0" xfId="0" applyFont="1" applyFill="1"/>
    <xf numFmtId="0" fontId="11" fillId="3" borderId="0" xfId="0" applyFont="1" applyFill="1"/>
    <xf numFmtId="0" fontId="7" fillId="2" borderId="0" xfId="0" applyFont="1" applyFill="1" applyAlignment="1" applyProtection="1">
      <alignment horizontal="right"/>
    </xf>
    <xf numFmtId="0" fontId="0" fillId="3" borderId="1" xfId="0" applyFill="1" applyBorder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2" fillId="2" borderId="0" xfId="0" applyFont="1" applyFill="1" applyBorder="1"/>
    <xf numFmtId="0" fontId="15" fillId="4" borderId="2" xfId="0" applyFont="1" applyFill="1" applyBorder="1" applyAlignment="1">
      <alignment horizont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11" fillId="2" borderId="0" xfId="0" applyFont="1" applyFill="1" applyProtection="1"/>
    <xf numFmtId="0" fontId="11" fillId="3" borderId="0" xfId="0" applyFont="1" applyFill="1" applyProtection="1"/>
    <xf numFmtId="0" fontId="0" fillId="3" borderId="0" xfId="0" applyFill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/>
    </xf>
    <xf numFmtId="10" fontId="0" fillId="5" borderId="1" xfId="0" applyNumberFormat="1" applyFill="1" applyBorder="1" applyAlignment="1" applyProtection="1">
      <alignment horizontal="right"/>
    </xf>
    <xf numFmtId="0" fontId="3" fillId="2" borderId="0" xfId="0" applyFont="1" applyFill="1" applyProtection="1"/>
    <xf numFmtId="10" fontId="2" fillId="4" borderId="1" xfId="0" applyNumberFormat="1" applyFont="1" applyFill="1" applyBorder="1" applyAlignment="1" applyProtection="1">
      <alignment horizontal="right"/>
    </xf>
    <xf numFmtId="0" fontId="11" fillId="5" borderId="1" xfId="0" applyFont="1" applyFill="1" applyBorder="1" applyProtection="1"/>
    <xf numFmtId="0" fontId="0" fillId="5" borderId="2" xfId="0" applyFill="1" applyBorder="1" applyProtection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right"/>
    </xf>
    <xf numFmtId="10" fontId="0" fillId="3" borderId="0" xfId="0" applyNumberFormat="1" applyFill="1" applyAlignment="1" applyProtection="1">
      <alignment horizontal="center"/>
    </xf>
    <xf numFmtId="0" fontId="13" fillId="2" borderId="0" xfId="0" applyFont="1" applyFill="1" applyProtection="1"/>
    <xf numFmtId="0" fontId="4" fillId="2" borderId="0" xfId="0" applyFont="1" applyFill="1" applyProtection="1"/>
    <xf numFmtId="0" fontId="4" fillId="2" borderId="3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left"/>
    </xf>
    <xf numFmtId="0" fontId="0" fillId="5" borderId="2" xfId="0" applyNumberFormat="1" applyFill="1" applyBorder="1" applyAlignment="1" applyProtection="1">
      <alignment horizontal="left"/>
    </xf>
    <xf numFmtId="0" fontId="13" fillId="3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3" borderId="2" xfId="0" applyFill="1" applyBorder="1"/>
    <xf numFmtId="0" fontId="6" fillId="0" borderId="4" xfId="0" applyFont="1" applyFill="1" applyBorder="1" applyAlignment="1" applyProtection="1">
      <alignment vertical="top"/>
      <protection locked="0"/>
    </xf>
    <xf numFmtId="0" fontId="16" fillId="4" borderId="1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3" borderId="1" xfId="0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left" vertical="top"/>
      <protection locked="0"/>
    </xf>
    <xf numFmtId="164" fontId="0" fillId="3" borderId="0" xfId="23" applyFont="1" applyFill="1"/>
    <xf numFmtId="9" fontId="0" fillId="3" borderId="0" xfId="0" applyNumberFormat="1" applyFill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167" fontId="14" fillId="5" borderId="1" xfId="0" applyNumberFormat="1" applyFont="1" applyFill="1" applyBorder="1" applyAlignment="1" applyProtection="1">
      <alignment horizontal="right" vertical="center"/>
    </xf>
    <xf numFmtId="10" fontId="14" fillId="5" borderId="1" xfId="17" applyNumberFormat="1" applyFont="1" applyFill="1" applyBorder="1" applyAlignment="1" applyProtection="1">
      <alignment horizontal="right" vertical="center"/>
    </xf>
    <xf numFmtId="164" fontId="0" fillId="3" borderId="1" xfId="23" applyFont="1" applyFill="1" applyBorder="1"/>
    <xf numFmtId="0" fontId="17" fillId="3" borderId="0" xfId="0" applyFont="1" applyFill="1" applyAlignment="1">
      <alignment horizontal="center"/>
    </xf>
    <xf numFmtId="167" fontId="7" fillId="6" borderId="1" xfId="0" applyNumberFormat="1" applyFont="1" applyFill="1" applyBorder="1" applyAlignment="1">
      <alignment horizontal="right"/>
    </xf>
    <xf numFmtId="167" fontId="2" fillId="5" borderId="1" xfId="0" applyNumberFormat="1" applyFont="1" applyFill="1" applyBorder="1" applyAlignment="1">
      <alignment horizontal="right"/>
    </xf>
    <xf numFmtId="0" fontId="0" fillId="7" borderId="2" xfId="0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/>
    <xf numFmtId="169" fontId="0" fillId="0" borderId="1" xfId="23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/>
    <xf numFmtId="170" fontId="0" fillId="0" borderId="1" xfId="0" applyNumberFormat="1" applyFill="1" applyBorder="1" applyAlignment="1" applyProtection="1">
      <alignment horizontal="center" vertical="center"/>
      <protection locked="0"/>
    </xf>
    <xf numFmtId="167" fontId="2" fillId="6" borderId="1" xfId="0" applyNumberFormat="1" applyFont="1" applyFill="1" applyBorder="1" applyAlignment="1">
      <alignment horizontal="right" vertical="center"/>
    </xf>
    <xf numFmtId="167" fontId="0" fillId="0" borderId="2" xfId="17" applyNumberFormat="1" applyFont="1" applyFill="1" applyBorder="1" applyAlignment="1" applyProtection="1">
      <alignment horizontal="right" vertical="center"/>
      <protection locked="0"/>
    </xf>
    <xf numFmtId="167" fontId="0" fillId="0" borderId="2" xfId="1" applyNumberFormat="1" applyFont="1" applyFill="1" applyBorder="1" applyAlignment="1" applyProtection="1">
      <alignment horizontal="right" vertical="center"/>
      <protection locked="0"/>
    </xf>
    <xf numFmtId="10" fontId="0" fillId="0" borderId="1" xfId="0" applyNumberFormat="1" applyFill="1" applyBorder="1" applyAlignment="1" applyProtection="1">
      <alignment horizontal="right"/>
      <protection locked="0"/>
    </xf>
    <xf numFmtId="0" fontId="11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 applyProtection="1">
      <alignment horizontal="center"/>
    </xf>
    <xf numFmtId="0" fontId="11" fillId="4" borderId="2" xfId="0" applyFont="1" applyFill="1" applyBorder="1" applyAlignment="1">
      <alignment horizontal="left"/>
    </xf>
    <xf numFmtId="1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10" fontId="0" fillId="3" borderId="1" xfId="0" applyNumberFormat="1" applyFill="1" applyBorder="1"/>
    <xf numFmtId="10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left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0" fillId="0" borderId="1" xfId="0" applyNumberFormat="1" applyFill="1" applyBorder="1" applyProtection="1">
      <protection locked="0"/>
    </xf>
    <xf numFmtId="0" fontId="15" fillId="8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vertical="center"/>
    </xf>
    <xf numFmtId="0" fontId="0" fillId="3" borderId="0" xfId="0" applyFill="1" applyAlignment="1">
      <alignment horizontal="right" wrapText="1"/>
    </xf>
    <xf numFmtId="0" fontId="2" fillId="0" borderId="2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 wrapText="1"/>
    </xf>
    <xf numFmtId="0" fontId="19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4" borderId="8" xfId="0" applyFill="1" applyBorder="1"/>
    <xf numFmtId="0" fontId="22" fillId="4" borderId="0" xfId="0" applyFont="1" applyFill="1" applyBorder="1" applyAlignment="1">
      <alignment horizontal="center"/>
    </xf>
    <xf numFmtId="0" fontId="0" fillId="4" borderId="9" xfId="0" applyFill="1" applyBorder="1"/>
    <xf numFmtId="0" fontId="0" fillId="2" borderId="8" xfId="0" applyFill="1" applyBorder="1"/>
    <xf numFmtId="0" fontId="0" fillId="2" borderId="9" xfId="0" applyFill="1" applyBorder="1"/>
    <xf numFmtId="0" fontId="0" fillId="4" borderId="0" xfId="0" applyFill="1" applyBorder="1"/>
    <xf numFmtId="14" fontId="0" fillId="4" borderId="0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2" fontId="25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167" fontId="2" fillId="2" borderId="1" xfId="0" applyNumberFormat="1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7" borderId="0" xfId="0" applyFill="1"/>
    <xf numFmtId="0" fontId="0" fillId="7" borderId="0" xfId="0" applyFill="1" applyBorder="1"/>
    <xf numFmtId="0" fontId="0" fillId="0" borderId="0" xfId="0" applyBorder="1"/>
    <xf numFmtId="0" fontId="26" fillId="4" borderId="0" xfId="0" applyFont="1" applyFill="1" applyBorder="1"/>
    <xf numFmtId="0" fontId="2" fillId="2" borderId="8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9" xfId="0" applyFill="1" applyBorder="1" applyAlignment="1"/>
    <xf numFmtId="0" fontId="0" fillId="2" borderId="17" xfId="0" applyFill="1" applyBorder="1" applyAlignment="1">
      <alignment horizontal="center"/>
    </xf>
    <xf numFmtId="172" fontId="0" fillId="0" borderId="18" xfId="0" applyNumberFormat="1" applyFill="1" applyBorder="1" applyAlignment="1" applyProtection="1">
      <alignment horizontal="center"/>
      <protection locked="0"/>
    </xf>
    <xf numFmtId="167" fontId="0" fillId="0" borderId="19" xfId="0" applyNumberFormat="1" applyFill="1" applyBorder="1"/>
    <xf numFmtId="0" fontId="2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0" fontId="2" fillId="0" borderId="4" xfId="0" applyNumberFormat="1" applyFont="1" applyFill="1" applyBorder="1" applyAlignment="1" applyProtection="1">
      <alignment horizontal="center"/>
    </xf>
    <xf numFmtId="171" fontId="24" fillId="0" borderId="20" xfId="0" applyNumberFormat="1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164" fontId="24" fillId="0" borderId="21" xfId="0" applyNumberFormat="1" applyFont="1" applyFill="1" applyBorder="1" applyAlignment="1" applyProtection="1"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wrapText="1"/>
      <protection locked="0"/>
    </xf>
    <xf numFmtId="0" fontId="25" fillId="0" borderId="1" xfId="0" applyFont="1" applyFill="1" applyBorder="1" applyAlignment="1">
      <alignment wrapText="1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7" fontId="14" fillId="0" borderId="1" xfId="0" applyNumberFormat="1" applyFont="1" applyFill="1" applyBorder="1" applyAlignment="1" applyProtection="1">
      <alignment horizontal="right" vertical="center"/>
      <protection locked="0"/>
    </xf>
    <xf numFmtId="173" fontId="0" fillId="3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9" fontId="0" fillId="0" borderId="1" xfId="0" applyNumberFormat="1" applyBorder="1" applyAlignment="1">
      <alignment horizontal="center"/>
    </xf>
    <xf numFmtId="0" fontId="24" fillId="0" borderId="20" xfId="0" applyNumberFormat="1" applyFont="1" applyFill="1" applyBorder="1" applyAlignment="1" applyProtection="1">
      <alignment horizontal="center"/>
      <protection locked="0"/>
    </xf>
    <xf numFmtId="171" fontId="24" fillId="0" borderId="20" xfId="0" applyNumberFormat="1" applyFont="1" applyFill="1" applyBorder="1" applyAlignment="1" applyProtection="1">
      <alignment horizontal="center"/>
      <protection locked="0"/>
    </xf>
    <xf numFmtId="0" fontId="51" fillId="0" borderId="77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177" fontId="51" fillId="0" borderId="79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/>
    </xf>
    <xf numFmtId="0" fontId="53" fillId="9" borderId="1" xfId="0" applyFont="1" applyFill="1" applyBorder="1" applyAlignment="1">
      <alignment horizontal="left"/>
    </xf>
    <xf numFmtId="0" fontId="52" fillId="0" borderId="1" xfId="0" applyFont="1" applyBorder="1" applyAlignment="1">
      <alignment horizontal="center"/>
    </xf>
    <xf numFmtId="8" fontId="52" fillId="0" borderId="1" xfId="0" applyNumberFormat="1" applyFont="1" applyBorder="1" applyAlignment="1">
      <alignment horizontal="center"/>
    </xf>
    <xf numFmtId="8" fontId="52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8" fontId="53" fillId="0" borderId="1" xfId="0" applyNumberFormat="1" applyFont="1" applyBorder="1" applyAlignment="1">
      <alignment horizontal="center"/>
    </xf>
    <xf numFmtId="0" fontId="53" fillId="9" borderId="0" xfId="0" applyFont="1" applyFill="1" applyBorder="1" applyAlignment="1">
      <alignment horizontal="left"/>
    </xf>
    <xf numFmtId="8" fontId="53" fillId="0" borderId="0" xfId="0" applyNumberFormat="1" applyFont="1" applyBorder="1" applyAlignment="1">
      <alignment horizontal="center"/>
    </xf>
    <xf numFmtId="0" fontId="53" fillId="9" borderId="2" xfId="0" applyFont="1" applyFill="1" applyBorder="1" applyAlignment="1">
      <alignment horizontal="left"/>
    </xf>
    <xf numFmtId="8" fontId="53" fillId="0" borderId="23" xfId="0" applyNumberFormat="1" applyFont="1" applyBorder="1" applyAlignment="1">
      <alignment horizontal="center"/>
    </xf>
    <xf numFmtId="0" fontId="53" fillId="9" borderId="24" xfId="0" applyFont="1" applyFill="1" applyBorder="1" applyAlignment="1">
      <alignment horizontal="left"/>
    </xf>
    <xf numFmtId="0" fontId="52" fillId="0" borderId="24" xfId="0" applyFont="1" applyBorder="1" applyAlignment="1">
      <alignment horizontal="center"/>
    </xf>
    <xf numFmtId="0" fontId="53" fillId="9" borderId="25" xfId="0" applyFont="1" applyFill="1" applyBorder="1" applyAlignment="1">
      <alignment horizontal="left"/>
    </xf>
    <xf numFmtId="0" fontId="53" fillId="9" borderId="26" xfId="0" applyFont="1" applyFill="1" applyBorder="1" applyAlignment="1">
      <alignment horizontal="center"/>
    </xf>
    <xf numFmtId="0" fontId="53" fillId="9" borderId="25" xfId="0" applyFont="1" applyFill="1" applyBorder="1" applyAlignment="1">
      <alignment horizontal="center"/>
    </xf>
    <xf numFmtId="172" fontId="51" fillId="10" borderId="77" xfId="17" applyNumberFormat="1" applyFont="1" applyFill="1" applyBorder="1" applyAlignment="1">
      <alignment horizontal="center" vertical="center"/>
    </xf>
    <xf numFmtId="172" fontId="55" fillId="0" borderId="77" xfId="17" applyNumberFormat="1" applyFont="1" applyBorder="1" applyAlignment="1">
      <alignment horizontal="center" vertical="center"/>
    </xf>
    <xf numFmtId="0" fontId="51" fillId="11" borderId="77" xfId="0" applyFont="1" applyFill="1" applyBorder="1" applyAlignment="1">
      <alignment horizontal="center" vertical="center"/>
    </xf>
    <xf numFmtId="0" fontId="0" fillId="0" borderId="27" xfId="0" applyBorder="1"/>
    <xf numFmtId="0" fontId="0" fillId="0" borderId="3" xfId="0" applyBorder="1"/>
    <xf numFmtId="0" fontId="0" fillId="0" borderId="28" xfId="0" applyBorder="1"/>
    <xf numFmtId="0" fontId="2" fillId="0" borderId="80" xfId="13" applyFont="1" applyBorder="1" applyAlignment="1">
      <alignment horizontal="center" vertical="center"/>
    </xf>
    <xf numFmtId="0" fontId="24" fillId="0" borderId="77" xfId="14" applyFont="1" applyBorder="1" applyAlignment="1">
      <alignment horizontal="left" vertical="center"/>
    </xf>
    <xf numFmtId="10" fontId="11" fillId="0" borderId="81" xfId="22" applyNumberFormat="1" applyBorder="1" applyAlignment="1">
      <alignment horizontal="center" vertical="center" shrinkToFit="1"/>
    </xf>
    <xf numFmtId="0" fontId="2" fillId="0" borderId="82" xfId="13" applyFont="1" applyBorder="1" applyAlignment="1">
      <alignment horizontal="center" vertical="center"/>
    </xf>
    <xf numFmtId="0" fontId="24" fillId="0" borderId="78" xfId="14" applyFont="1" applyBorder="1" applyAlignment="1">
      <alignment horizontal="left" vertical="center"/>
    </xf>
    <xf numFmtId="10" fontId="11" fillId="0" borderId="83" xfId="22" applyNumberFormat="1" applyBorder="1" applyAlignment="1">
      <alignment horizontal="center" vertical="center" shrinkToFit="1"/>
    </xf>
    <xf numFmtId="10" fontId="2" fillId="0" borderId="83" xfId="22" applyNumberFormat="1" applyFont="1" applyBorder="1" applyAlignment="1">
      <alignment horizontal="center" vertical="center" shrinkToFit="1"/>
    </xf>
    <xf numFmtId="0" fontId="11" fillId="0" borderId="84" xfId="13" applyFont="1" applyBorder="1" applyAlignment="1">
      <alignment horizontal="center" vertical="center"/>
    </xf>
    <xf numFmtId="0" fontId="24" fillId="0" borderId="79" xfId="14" applyFont="1" applyBorder="1" applyAlignment="1">
      <alignment horizontal="center" vertical="center"/>
    </xf>
    <xf numFmtId="10" fontId="11" fillId="0" borderId="85" xfId="22" applyNumberFormat="1" applyBorder="1" applyAlignment="1">
      <alignment horizontal="center" vertical="center" shrinkToFit="1"/>
    </xf>
    <xf numFmtId="0" fontId="11" fillId="0" borderId="77" xfId="13" applyFont="1" applyBorder="1" applyAlignment="1">
      <alignment horizontal="left" vertical="center" shrinkToFit="1"/>
    </xf>
    <xf numFmtId="10" fontId="11" fillId="0" borderId="81" xfId="22" applyNumberFormat="1" applyBorder="1" applyAlignment="1">
      <alignment horizontal="center" vertical="center" wrapText="1" shrinkToFit="1"/>
    </xf>
    <xf numFmtId="0" fontId="11" fillId="0" borderId="78" xfId="14" applyFont="1" applyBorder="1" applyAlignment="1">
      <alignment horizontal="left" vertical="center"/>
    </xf>
    <xf numFmtId="0" fontId="2" fillId="12" borderId="77" xfId="13" applyFont="1" applyFill="1" applyBorder="1" applyAlignment="1">
      <alignment horizontal="left" vertical="center"/>
    </xf>
    <xf numFmtId="0" fontId="11" fillId="12" borderId="86" xfId="13" applyFont="1" applyFill="1" applyBorder="1" applyAlignment="1">
      <alignment horizontal="left" vertical="center"/>
    </xf>
    <xf numFmtId="0" fontId="2" fillId="13" borderId="87" xfId="13" applyFont="1" applyFill="1" applyBorder="1" applyAlignment="1">
      <alignment vertical="center"/>
    </xf>
    <xf numFmtId="0" fontId="2" fillId="13" borderId="88" xfId="13" applyFont="1" applyFill="1" applyBorder="1" applyAlignment="1">
      <alignment horizontal="right" vertical="center"/>
    </xf>
    <xf numFmtId="10" fontId="2" fillId="9" borderId="89" xfId="22" applyNumberFormat="1" applyFont="1" applyFill="1" applyBorder="1" applyAlignment="1">
      <alignment horizontal="center" vertical="center" shrinkToFit="1"/>
    </xf>
    <xf numFmtId="0" fontId="36" fillId="0" borderId="30" xfId="0" applyFont="1" applyBorder="1"/>
    <xf numFmtId="0" fontId="0" fillId="0" borderId="31" xfId="0" applyBorder="1"/>
    <xf numFmtId="0" fontId="12" fillId="0" borderId="3" xfId="0" applyFont="1" applyBorder="1"/>
    <xf numFmtId="0" fontId="14" fillId="0" borderId="0" xfId="0" applyFont="1"/>
    <xf numFmtId="0" fontId="14" fillId="0" borderId="28" xfId="0" applyFont="1" applyBorder="1"/>
    <xf numFmtId="0" fontId="0" fillId="0" borderId="12" xfId="0" applyBorder="1"/>
    <xf numFmtId="0" fontId="0" fillId="0" borderId="13" xfId="0" applyBorder="1"/>
    <xf numFmtId="0" fontId="0" fillId="0" borderId="32" xfId="0" applyBorder="1"/>
    <xf numFmtId="0" fontId="2" fillId="13" borderId="90" xfId="16" applyFont="1" applyFill="1" applyBorder="1" applyAlignment="1">
      <alignment horizontal="center" vertical="center" shrinkToFit="1"/>
    </xf>
    <xf numFmtId="0" fontId="2" fillId="13" borderId="91" xfId="16" applyFont="1" applyFill="1" applyBorder="1" applyAlignment="1">
      <alignment horizontal="center" vertical="center" shrinkToFit="1"/>
    </xf>
    <xf numFmtId="0" fontId="2" fillId="13" borderId="92" xfId="16" applyFont="1" applyFill="1" applyBorder="1" applyAlignment="1">
      <alignment horizontal="center" vertical="center" shrinkToFit="1"/>
    </xf>
    <xf numFmtId="0" fontId="2" fillId="14" borderId="93" xfId="13" applyFont="1" applyFill="1" applyBorder="1" applyAlignment="1">
      <alignment horizontal="center" vertical="center"/>
    </xf>
    <xf numFmtId="0" fontId="2" fillId="14" borderId="94" xfId="13" applyFont="1" applyFill="1" applyBorder="1" applyAlignment="1">
      <alignment horizontal="center" vertical="center"/>
    </xf>
    <xf numFmtId="0" fontId="2" fillId="14" borderId="95" xfId="13" applyFont="1" applyFill="1" applyBorder="1" applyAlignment="1">
      <alignment horizontal="center" vertical="center"/>
    </xf>
    <xf numFmtId="0" fontId="2" fillId="0" borderId="96" xfId="13" applyFont="1" applyBorder="1" applyAlignment="1">
      <alignment horizontal="center" vertical="center"/>
    </xf>
    <xf numFmtId="0" fontId="2" fillId="0" borderId="97" xfId="13" applyFont="1" applyBorder="1" applyAlignment="1">
      <alignment horizontal="center" vertical="center"/>
    </xf>
    <xf numFmtId="10" fontId="51" fillId="15" borderId="78" xfId="0" applyNumberFormat="1" applyFont="1" applyFill="1" applyBorder="1" applyAlignment="1">
      <alignment horizontal="center" vertical="center"/>
    </xf>
    <xf numFmtId="8" fontId="0" fillId="0" borderId="1" xfId="0" applyNumberFormat="1" applyBorder="1"/>
    <xf numFmtId="0" fontId="2" fillId="9" borderId="1" xfId="0" applyFont="1" applyFill="1" applyBorder="1"/>
    <xf numFmtId="0" fontId="11" fillId="0" borderId="0" xfId="0" applyFont="1"/>
    <xf numFmtId="173" fontId="0" fillId="0" borderId="1" xfId="0" applyNumberFormat="1" applyBorder="1" applyAlignment="1">
      <alignment horizontal="center"/>
    </xf>
    <xf numFmtId="0" fontId="2" fillId="16" borderId="0" xfId="0" applyFont="1" applyFill="1" applyBorder="1"/>
    <xf numFmtId="8" fontId="0" fillId="16" borderId="0" xfId="0" applyNumberFormat="1" applyFill="1" applyBorder="1"/>
    <xf numFmtId="181" fontId="0" fillId="0" borderId="1" xfId="0" applyNumberFormat="1" applyBorder="1"/>
    <xf numFmtId="173" fontId="52" fillId="0" borderId="1" xfId="0" applyNumberFormat="1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21" borderId="0" xfId="0" applyFill="1" applyProtection="1">
      <protection locked="0"/>
    </xf>
    <xf numFmtId="0" fontId="0" fillId="21" borderId="0" xfId="0" applyFill="1" applyProtection="1"/>
    <xf numFmtId="0" fontId="0" fillId="21" borderId="0" xfId="0" applyFill="1" applyAlignment="1" applyProtection="1">
      <alignment horizontal="center"/>
      <protection locked="0"/>
    </xf>
    <xf numFmtId="0" fontId="7" fillId="16" borderId="0" xfId="0" applyFont="1" applyFill="1" applyBorder="1" applyAlignment="1" applyProtection="1">
      <alignment vertical="center"/>
      <protection locked="0"/>
    </xf>
    <xf numFmtId="9" fontId="7" fillId="22" borderId="1" xfId="17" applyFont="1" applyFill="1" applyBorder="1" applyAlignment="1" applyProtection="1">
      <alignment horizontal="center" vertical="center"/>
      <protection locked="0"/>
    </xf>
    <xf numFmtId="173" fontId="2" fillId="22" borderId="1" xfId="0" applyNumberFormat="1" applyFont="1" applyFill="1" applyBorder="1" applyAlignment="1" applyProtection="1">
      <alignment horizontal="center" vertical="center"/>
      <protection locked="0"/>
    </xf>
    <xf numFmtId="10" fontId="7" fillId="22" borderId="17" xfId="17" applyNumberFormat="1" applyFont="1" applyFill="1" applyBorder="1" applyAlignment="1" applyProtection="1">
      <alignment horizontal="center" vertical="center"/>
      <protection locked="0"/>
    </xf>
    <xf numFmtId="0" fontId="2" fillId="26" borderId="1" xfId="0" applyFont="1" applyFill="1" applyBorder="1" applyAlignment="1" applyProtection="1">
      <alignment vertical="center" wrapText="1"/>
      <protection locked="0"/>
    </xf>
    <xf numFmtId="0" fontId="0" fillId="22" borderId="1" xfId="0" applyFill="1" applyBorder="1" applyAlignment="1" applyProtection="1">
      <alignment horizontal="center"/>
      <protection locked="0"/>
    </xf>
    <xf numFmtId="0" fontId="2" fillId="25" borderId="1" xfId="0" applyFont="1" applyFill="1" applyBorder="1" applyAlignment="1" applyProtection="1">
      <alignment horizontal="center" vertical="center" wrapText="1"/>
      <protection locked="0"/>
    </xf>
    <xf numFmtId="176" fontId="0" fillId="22" borderId="42" xfId="0" applyNumberFormat="1" applyFill="1" applyBorder="1" applyAlignment="1" applyProtection="1">
      <alignment horizontal="center" vertical="center" wrapText="1"/>
      <protection locked="0"/>
    </xf>
    <xf numFmtId="166" fontId="0" fillId="0" borderId="27" xfId="1" applyFont="1" applyBorder="1" applyAlignment="1" applyProtection="1">
      <alignment horizontal="center" vertical="center" wrapText="1"/>
      <protection locked="0"/>
    </xf>
    <xf numFmtId="0" fontId="2" fillId="26" borderId="17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76" fontId="0" fillId="22" borderId="42" xfId="0" applyNumberFormat="1" applyFill="1" applyBorder="1" applyAlignment="1" applyProtection="1">
      <alignment horizontal="center" vertical="center"/>
      <protection locked="0"/>
    </xf>
    <xf numFmtId="9" fontId="38" fillId="22" borderId="17" xfId="17" applyFont="1" applyFill="1" applyBorder="1" applyAlignment="1" applyProtection="1">
      <alignment horizontal="center" vertical="center" wrapText="1"/>
      <protection locked="0"/>
    </xf>
    <xf numFmtId="175" fontId="0" fillId="22" borderId="42" xfId="0" applyNumberFormat="1" applyFill="1" applyBorder="1" applyAlignment="1" applyProtection="1">
      <alignment horizontal="center" vertical="center"/>
      <protection locked="0"/>
    </xf>
    <xf numFmtId="0" fontId="11" fillId="22" borderId="1" xfId="0" applyFont="1" applyFill="1" applyBorder="1" applyAlignment="1" applyProtection="1">
      <alignment horizontal="center"/>
      <protection locked="0"/>
    </xf>
    <xf numFmtId="0" fontId="11" fillId="22" borderId="17" xfId="0" applyFont="1" applyFill="1" applyBorder="1" applyAlignment="1" applyProtection="1">
      <alignment horizontal="center"/>
      <protection locked="0"/>
    </xf>
    <xf numFmtId="173" fontId="11" fillId="22" borderId="1" xfId="0" applyNumberFormat="1" applyFont="1" applyFill="1" applyBorder="1" applyAlignment="1" applyProtection="1">
      <alignment vertical="center"/>
      <protection locked="0"/>
    </xf>
    <xf numFmtId="0" fontId="0" fillId="27" borderId="0" xfId="0" applyFill="1" applyProtection="1">
      <protection locked="0"/>
    </xf>
    <xf numFmtId="0" fontId="0" fillId="27" borderId="0" xfId="0" applyFill="1" applyProtection="1"/>
    <xf numFmtId="0" fontId="11" fillId="0" borderId="0" xfId="8" applyProtection="1">
      <protection locked="0"/>
    </xf>
    <xf numFmtId="0" fontId="11" fillId="0" borderId="0" xfId="8" applyAlignment="1" applyProtection="1">
      <alignment horizontal="left" vertical="center" wrapText="1"/>
      <protection locked="0"/>
    </xf>
    <xf numFmtId="0" fontId="11" fillId="0" borderId="0" xfId="8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0" fontId="62" fillId="16" borderId="17" xfId="8" applyFont="1" applyFill="1" applyBorder="1" applyAlignment="1" applyProtection="1">
      <alignment horizontal="center" vertical="center" wrapText="1"/>
      <protection locked="0"/>
    </xf>
    <xf numFmtId="0" fontId="62" fillId="16" borderId="17" xfId="8" applyFont="1" applyFill="1" applyBorder="1" applyAlignment="1" applyProtection="1">
      <alignment horizontal="center" vertical="center"/>
      <protection locked="0"/>
    </xf>
    <xf numFmtId="0" fontId="39" fillId="16" borderId="17" xfId="8" applyFont="1" applyFill="1" applyBorder="1" applyAlignment="1" applyProtection="1">
      <alignment horizontal="center" vertical="center" wrapText="1"/>
      <protection locked="0"/>
    </xf>
    <xf numFmtId="0" fontId="15" fillId="16" borderId="17" xfId="8" applyFont="1" applyFill="1" applyBorder="1" applyAlignment="1" applyProtection="1">
      <alignment horizontal="center" vertical="center" wrapText="1"/>
      <protection locked="0"/>
    </xf>
    <xf numFmtId="0" fontId="11" fillId="0" borderId="1" xfId="8" applyBorder="1" applyAlignment="1" applyProtection="1">
      <alignment horizontal="center" vertical="center"/>
      <protection locked="0"/>
    </xf>
    <xf numFmtId="0" fontId="63" fillId="0" borderId="1" xfId="8" applyFont="1" applyBorder="1" applyAlignment="1" applyProtection="1">
      <alignment horizontal="left" vertical="center" wrapText="1"/>
      <protection locked="0"/>
    </xf>
    <xf numFmtId="0" fontId="63" fillId="0" borderId="1" xfId="8" applyFont="1" applyBorder="1" applyAlignment="1" applyProtection="1">
      <alignment horizontal="center" vertical="center"/>
      <protection locked="0"/>
    </xf>
    <xf numFmtId="0" fontId="63" fillId="22" borderId="1" xfId="8" applyFont="1" applyFill="1" applyBorder="1" applyAlignment="1" applyProtection="1">
      <alignment horizontal="center" vertical="center"/>
      <protection locked="0"/>
    </xf>
    <xf numFmtId="4" fontId="63" fillId="22" borderId="1" xfId="8" applyNumberFormat="1" applyFont="1" applyFill="1" applyBorder="1" applyAlignment="1" applyProtection="1">
      <alignment horizontal="center" vertical="center"/>
      <protection locked="0"/>
    </xf>
    <xf numFmtId="0" fontId="11" fillId="22" borderId="1" xfId="8" applyFill="1" applyBorder="1" applyAlignment="1" applyProtection="1">
      <alignment horizontal="center" vertical="center"/>
      <protection locked="0"/>
    </xf>
    <xf numFmtId="0" fontId="62" fillId="22" borderId="1" xfId="8" applyFont="1" applyFill="1" applyBorder="1" applyAlignment="1" applyProtection="1">
      <alignment horizontal="center" vertical="center"/>
      <protection locked="0"/>
    </xf>
    <xf numFmtId="0" fontId="63" fillId="0" borderId="1" xfId="8" applyFont="1" applyBorder="1" applyAlignment="1" applyProtection="1">
      <alignment vertical="center" wrapText="1"/>
      <protection locked="0"/>
    </xf>
    <xf numFmtId="4" fontId="63" fillId="22" borderId="17" xfId="8" applyNumberFormat="1" applyFont="1" applyFill="1" applyBorder="1" applyAlignment="1" applyProtection="1">
      <alignment horizontal="center" vertical="center"/>
      <protection locked="0"/>
    </xf>
    <xf numFmtId="0" fontId="11" fillId="22" borderId="17" xfId="8" applyFill="1" applyBorder="1" applyAlignment="1" applyProtection="1">
      <alignment horizontal="center" vertical="center"/>
      <protection locked="0"/>
    </xf>
    <xf numFmtId="0" fontId="40" fillId="28" borderId="1" xfId="8" applyFont="1" applyFill="1" applyBorder="1" applyAlignment="1" applyProtection="1">
      <alignment vertical="center" wrapText="1"/>
      <protection locked="0"/>
    </xf>
    <xf numFmtId="0" fontId="40" fillId="29" borderId="1" xfId="8" applyFont="1" applyFill="1" applyBorder="1" applyAlignment="1" applyProtection="1">
      <alignment vertical="center" wrapText="1"/>
      <protection locked="0"/>
    </xf>
    <xf numFmtId="0" fontId="11" fillId="0" borderId="17" xfId="8" applyBorder="1" applyAlignment="1" applyProtection="1">
      <alignment horizontal="center" vertical="center"/>
      <protection locked="0"/>
    </xf>
    <xf numFmtId="0" fontId="14" fillId="29" borderId="17" xfId="8" applyFont="1" applyFill="1" applyBorder="1" applyAlignment="1" applyProtection="1">
      <alignment vertical="center" wrapText="1"/>
      <protection locked="0"/>
    </xf>
    <xf numFmtId="0" fontId="63" fillId="0" borderId="17" xfId="8" applyFont="1" applyBorder="1" applyAlignment="1" applyProtection="1">
      <alignment horizontal="center" vertical="center"/>
      <protection locked="0"/>
    </xf>
    <xf numFmtId="0" fontId="63" fillId="22" borderId="17" xfId="8" applyFont="1" applyFill="1" applyBorder="1" applyAlignment="1" applyProtection="1">
      <alignment horizontal="center" vertical="center"/>
      <protection locked="0"/>
    </xf>
    <xf numFmtId="0" fontId="23" fillId="0" borderId="0" xfId="8" applyFont="1" applyBorder="1" applyAlignment="1" applyProtection="1">
      <alignment horizontal="center" vertical="center"/>
      <protection locked="0"/>
    </xf>
    <xf numFmtId="0" fontId="62" fillId="16" borderId="1" xfId="8" applyFont="1" applyFill="1" applyBorder="1" applyAlignment="1" applyProtection="1">
      <alignment horizontal="center" vertical="center" wrapText="1"/>
      <protection locked="0"/>
    </xf>
    <xf numFmtId="0" fontId="62" fillId="16" borderId="1" xfId="8" applyFont="1" applyFill="1" applyBorder="1" applyAlignment="1" applyProtection="1">
      <alignment horizontal="center" vertical="center"/>
      <protection locked="0"/>
    </xf>
    <xf numFmtId="0" fontId="39" fillId="16" borderId="1" xfId="8" applyFont="1" applyFill="1" applyBorder="1" applyAlignment="1" applyProtection="1">
      <alignment horizontal="center" vertical="center" wrapText="1"/>
      <protection locked="0"/>
    </xf>
    <xf numFmtId="0" fontId="15" fillId="16" borderId="1" xfId="8" applyFont="1" applyFill="1" applyBorder="1" applyAlignment="1" applyProtection="1">
      <alignment horizontal="center" vertical="center" wrapText="1"/>
      <protection locked="0"/>
    </xf>
    <xf numFmtId="0" fontId="63" fillId="16" borderId="1" xfId="8" applyFont="1" applyFill="1" applyBorder="1" applyAlignment="1" applyProtection="1">
      <alignment horizontal="left" vertical="center" wrapText="1"/>
      <protection locked="0"/>
    </xf>
    <xf numFmtId="0" fontId="14" fillId="29" borderId="1" xfId="8" applyFont="1" applyFill="1" applyBorder="1" applyAlignment="1" applyProtection="1">
      <alignment vertical="center" wrapText="1"/>
      <protection locked="0"/>
    </xf>
    <xf numFmtId="0" fontId="15" fillId="16" borderId="17" xfId="8" applyFont="1" applyFill="1" applyBorder="1" applyAlignment="1" applyProtection="1">
      <alignment horizontal="center" vertical="center" wrapText="1"/>
    </xf>
    <xf numFmtId="166" fontId="0" fillId="0" borderId="1" xfId="6" applyFont="1" applyBorder="1" applyAlignment="1" applyProtection="1">
      <alignment horizontal="center" vertical="center"/>
    </xf>
    <xf numFmtId="0" fontId="11" fillId="0" borderId="0" xfId="8" applyProtection="1"/>
    <xf numFmtId="166" fontId="0" fillId="0" borderId="17" xfId="6" applyFont="1" applyBorder="1" applyAlignment="1" applyProtection="1">
      <alignment vertical="center"/>
    </xf>
    <xf numFmtId="166" fontId="0" fillId="0" borderId="17" xfId="6" applyFont="1" applyBorder="1" applyAlignment="1" applyProtection="1">
      <alignment horizontal="center" vertical="center"/>
    </xf>
    <xf numFmtId="166" fontId="23" fillId="0" borderId="1" xfId="6" applyFont="1" applyBorder="1" applyAlignment="1" applyProtection="1">
      <alignment horizontal="center" vertical="center"/>
    </xf>
    <xf numFmtId="9" fontId="2" fillId="0" borderId="1" xfId="20" applyFont="1" applyBorder="1" applyAlignment="1" applyProtection="1">
      <alignment horizontal="center" vertical="center"/>
    </xf>
    <xf numFmtId="166" fontId="23" fillId="0" borderId="1" xfId="8" applyNumberFormat="1" applyFont="1" applyBorder="1" applyAlignment="1" applyProtection="1">
      <alignment horizontal="center" vertical="center"/>
    </xf>
    <xf numFmtId="9" fontId="2" fillId="0" borderId="1" xfId="20" applyFont="1" applyBorder="1" applyProtection="1"/>
    <xf numFmtId="44" fontId="14" fillId="16" borderId="1" xfId="8" applyNumberFormat="1" applyFont="1" applyFill="1" applyBorder="1" applyAlignment="1" applyProtection="1">
      <alignment horizontal="center" vertical="center" wrapText="1"/>
    </xf>
    <xf numFmtId="0" fontId="60" fillId="30" borderId="0" xfId="11" applyFont="1" applyFill="1" applyProtection="1">
      <protection locked="0"/>
    </xf>
    <xf numFmtId="0" fontId="0" fillId="30" borderId="0" xfId="0" applyFill="1" applyProtection="1">
      <protection locked="0"/>
    </xf>
    <xf numFmtId="0" fontId="60" fillId="30" borderId="0" xfId="11" applyFont="1" applyFill="1" applyAlignment="1" applyProtection="1">
      <alignment vertical="center"/>
      <protection locked="0"/>
    </xf>
    <xf numFmtId="0" fontId="60" fillId="30" borderId="0" xfId="11" applyFont="1" applyFill="1" applyAlignment="1" applyProtection="1">
      <alignment horizontal="center" vertical="center"/>
      <protection locked="0"/>
    </xf>
    <xf numFmtId="0" fontId="65" fillId="30" borderId="43" xfId="11" applyFont="1" applyFill="1" applyBorder="1" applyAlignment="1" applyProtection="1">
      <alignment horizontal="center" vertical="center"/>
      <protection locked="0"/>
    </xf>
    <xf numFmtId="0" fontId="60" fillId="30" borderId="8" xfId="11" applyFont="1" applyFill="1" applyBorder="1" applyProtection="1">
      <protection locked="0"/>
    </xf>
    <xf numFmtId="179" fontId="64" fillId="30" borderId="0" xfId="11" applyNumberFormat="1" applyFont="1" applyFill="1" applyAlignment="1" applyProtection="1">
      <alignment horizontal="center"/>
      <protection locked="0"/>
    </xf>
    <xf numFmtId="0" fontId="60" fillId="30" borderId="9" xfId="11" applyFont="1" applyFill="1" applyBorder="1" applyProtection="1">
      <protection locked="0"/>
    </xf>
    <xf numFmtId="0" fontId="60" fillId="30" borderId="44" xfId="11" applyFont="1" applyFill="1" applyBorder="1" applyAlignment="1" applyProtection="1">
      <alignment wrapText="1"/>
      <protection locked="0"/>
    </xf>
    <xf numFmtId="0" fontId="65" fillId="30" borderId="0" xfId="11" applyFont="1" applyFill="1" applyProtection="1">
      <protection locked="0"/>
    </xf>
    <xf numFmtId="49" fontId="65" fillId="30" borderId="45" xfId="11" applyNumberFormat="1" applyFont="1" applyFill="1" applyBorder="1" applyAlignment="1" applyProtection="1">
      <alignment horizontal="center"/>
      <protection locked="0"/>
    </xf>
    <xf numFmtId="49" fontId="65" fillId="30" borderId="48" xfId="11" applyNumberFormat="1" applyFont="1" applyFill="1" applyBorder="1" applyAlignment="1" applyProtection="1">
      <alignment horizontal="center"/>
      <protection locked="0"/>
    </xf>
    <xf numFmtId="49" fontId="65" fillId="30" borderId="49" xfId="11" applyNumberFormat="1" applyFont="1" applyFill="1" applyBorder="1" applyAlignment="1" applyProtection="1">
      <alignment horizontal="center"/>
      <protection locked="0"/>
    </xf>
    <xf numFmtId="0" fontId="66" fillId="30" borderId="0" xfId="11" applyFont="1" applyFill="1" applyProtection="1">
      <protection locked="0"/>
    </xf>
    <xf numFmtId="43" fontId="65" fillId="30" borderId="0" xfId="25" applyFont="1" applyFill="1" applyProtection="1">
      <protection locked="0"/>
    </xf>
    <xf numFmtId="0" fontId="65" fillId="30" borderId="50" xfId="11" applyFont="1" applyFill="1" applyBorder="1" applyAlignment="1" applyProtection="1">
      <alignment horizontal="center" vertical="top"/>
      <protection locked="0"/>
    </xf>
    <xf numFmtId="43" fontId="65" fillId="30" borderId="53" xfId="25" applyFont="1" applyFill="1" applyBorder="1" applyAlignment="1" applyProtection="1">
      <protection locked="0"/>
    </xf>
    <xf numFmtId="0" fontId="67" fillId="30" borderId="54" xfId="11" applyFont="1" applyFill="1" applyBorder="1" applyAlignment="1" applyProtection="1">
      <alignment horizontal="center"/>
      <protection locked="0"/>
    </xf>
    <xf numFmtId="0" fontId="60" fillId="30" borderId="0" xfId="11" applyFont="1" applyFill="1" applyAlignment="1" applyProtection="1">
      <alignment wrapText="1"/>
      <protection locked="0"/>
    </xf>
    <xf numFmtId="0" fontId="65" fillId="30" borderId="55" xfId="11" applyFont="1" applyFill="1" applyBorder="1" applyAlignment="1" applyProtection="1">
      <alignment horizontal="center" vertical="top"/>
      <protection locked="0"/>
    </xf>
    <xf numFmtId="43" fontId="65" fillId="30" borderId="1" xfId="25" applyFont="1" applyFill="1" applyBorder="1" applyAlignment="1" applyProtection="1">
      <protection locked="0"/>
    </xf>
    <xf numFmtId="0" fontId="67" fillId="30" borderId="57" xfId="11" applyFont="1" applyFill="1" applyBorder="1" applyAlignment="1" applyProtection="1">
      <alignment horizontal="center"/>
      <protection locked="0"/>
    </xf>
    <xf numFmtId="0" fontId="65" fillId="30" borderId="58" xfId="11" applyFont="1" applyFill="1" applyBorder="1" applyAlignment="1" applyProtection="1">
      <alignment horizontal="center" vertical="top"/>
      <protection locked="0"/>
    </xf>
    <xf numFmtId="0" fontId="67" fillId="30" borderId="60" xfId="11" applyFont="1" applyFill="1" applyBorder="1" applyAlignment="1" applyProtection="1">
      <alignment horizontal="center"/>
      <protection locked="0"/>
    </xf>
    <xf numFmtId="180" fontId="60" fillId="30" borderId="0" xfId="11" applyNumberFormat="1" applyFont="1" applyFill="1" applyProtection="1">
      <protection locked="0"/>
    </xf>
    <xf numFmtId="43" fontId="65" fillId="30" borderId="22" xfId="25" applyFont="1" applyFill="1" applyBorder="1" applyAlignment="1" applyProtection="1">
      <protection locked="0"/>
    </xf>
    <xf numFmtId="0" fontId="60" fillId="30" borderId="55" xfId="11" applyFont="1" applyFill="1" applyBorder="1" applyAlignment="1" applyProtection="1">
      <alignment horizontal="center" vertical="top"/>
      <protection locked="0"/>
    </xf>
    <xf numFmtId="43" fontId="50" fillId="30" borderId="22" xfId="25" applyFont="1" applyFill="1" applyBorder="1" applyAlignment="1" applyProtection="1">
      <protection locked="0"/>
    </xf>
    <xf numFmtId="0" fontId="60" fillId="30" borderId="57" xfId="11" applyFont="1" applyFill="1" applyBorder="1" applyAlignment="1" applyProtection="1">
      <alignment horizontal="center"/>
      <protection locked="0"/>
    </xf>
    <xf numFmtId="0" fontId="60" fillId="30" borderId="61" xfId="11" applyFont="1" applyFill="1" applyBorder="1" applyAlignment="1" applyProtection="1">
      <alignment horizontal="center" vertical="top"/>
      <protection locked="0"/>
    </xf>
    <xf numFmtId="43" fontId="50" fillId="30" borderId="62" xfId="25" applyFont="1" applyFill="1" applyBorder="1" applyAlignment="1" applyProtection="1">
      <protection locked="0"/>
    </xf>
    <xf numFmtId="0" fontId="60" fillId="30" borderId="63" xfId="11" applyFont="1" applyFill="1" applyBorder="1" applyAlignment="1" applyProtection="1">
      <alignment horizontal="center"/>
      <protection locked="0"/>
    </xf>
    <xf numFmtId="0" fontId="65" fillId="30" borderId="0" xfId="11" applyFont="1" applyFill="1" applyAlignment="1" applyProtection="1">
      <alignment horizontal="center"/>
      <protection locked="0"/>
    </xf>
    <xf numFmtId="0" fontId="66" fillId="30" borderId="0" xfId="11" applyFont="1" applyFill="1" applyAlignment="1" applyProtection="1">
      <alignment horizontal="center"/>
      <protection locked="0"/>
    </xf>
    <xf numFmtId="179" fontId="65" fillId="30" borderId="0" xfId="11" applyNumberFormat="1" applyFont="1" applyFill="1" applyProtection="1">
      <protection locked="0"/>
    </xf>
    <xf numFmtId="179" fontId="60" fillId="30" borderId="0" xfId="11" applyNumberFormat="1" applyFont="1" applyFill="1" applyProtection="1">
      <protection locked="0"/>
    </xf>
    <xf numFmtId="179" fontId="67" fillId="30" borderId="0" xfId="11" applyNumberFormat="1" applyFont="1" applyFill="1" applyProtection="1">
      <protection locked="0"/>
    </xf>
    <xf numFmtId="0" fontId="60" fillId="30" borderId="14" xfId="11" applyFont="1" applyFill="1" applyBorder="1" applyProtection="1">
      <protection locked="0"/>
    </xf>
    <xf numFmtId="0" fontId="60" fillId="30" borderId="15" xfId="11" applyFont="1" applyFill="1" applyBorder="1" applyProtection="1">
      <protection locked="0"/>
    </xf>
    <xf numFmtId="179" fontId="67" fillId="30" borderId="39" xfId="11" applyNumberFormat="1" applyFont="1" applyFill="1" applyBorder="1" applyProtection="1">
      <protection locked="0"/>
    </xf>
    <xf numFmtId="0" fontId="60" fillId="30" borderId="16" xfId="11" applyFont="1" applyFill="1" applyBorder="1" applyProtection="1">
      <protection locked="0"/>
    </xf>
    <xf numFmtId="10" fontId="65" fillId="30" borderId="0" xfId="21" applyNumberFormat="1" applyFont="1" applyFill="1" applyProtection="1">
      <protection locked="0"/>
    </xf>
    <xf numFmtId="0" fontId="60" fillId="30" borderId="8" xfId="9" applyFont="1" applyFill="1" applyBorder="1" applyProtection="1">
      <protection locked="0"/>
    </xf>
    <xf numFmtId="0" fontId="60" fillId="30" borderId="9" xfId="9" applyFont="1" applyFill="1" applyBorder="1" applyProtection="1">
      <protection locked="0"/>
    </xf>
    <xf numFmtId="0" fontId="60" fillId="30" borderId="0" xfId="9" applyFont="1" applyFill="1" applyProtection="1">
      <protection locked="0"/>
    </xf>
    <xf numFmtId="0" fontId="65" fillId="30" borderId="0" xfId="9" applyFont="1" applyFill="1" applyProtection="1">
      <protection locked="0"/>
    </xf>
    <xf numFmtId="0" fontId="66" fillId="30" borderId="0" xfId="9" applyFont="1" applyFill="1" applyProtection="1">
      <protection locked="0"/>
    </xf>
    <xf numFmtId="0" fontId="50" fillId="30" borderId="0" xfId="9" applyFont="1" applyFill="1" applyAlignment="1" applyProtection="1">
      <alignment horizontal="right"/>
      <protection locked="0"/>
    </xf>
    <xf numFmtId="0" fontId="65" fillId="30" borderId="64" xfId="9" applyFont="1" applyFill="1" applyBorder="1" applyAlignment="1" applyProtection="1">
      <alignment horizontal="center" vertical="center" wrapText="1"/>
      <protection locked="0"/>
    </xf>
    <xf numFmtId="0" fontId="65" fillId="30" borderId="65" xfId="9" applyFont="1" applyFill="1" applyBorder="1" applyAlignment="1" applyProtection="1">
      <alignment horizontal="center" vertical="center" wrapText="1"/>
      <protection locked="0"/>
    </xf>
    <xf numFmtId="0" fontId="65" fillId="30" borderId="66" xfId="9" applyFont="1" applyFill="1" applyBorder="1" applyAlignment="1" applyProtection="1">
      <alignment horizontal="center" vertical="center" wrapText="1"/>
      <protection locked="0"/>
    </xf>
    <xf numFmtId="0" fontId="60" fillId="30" borderId="67" xfId="9" applyFont="1" applyFill="1" applyBorder="1" applyAlignment="1" applyProtection="1">
      <alignment horizontal="justify" vertical="center" wrapText="1"/>
      <protection locked="0"/>
    </xf>
    <xf numFmtId="10" fontId="60" fillId="30" borderId="68" xfId="21" applyNumberFormat="1" applyFont="1" applyFill="1" applyBorder="1" applyAlignment="1" applyProtection="1">
      <alignment horizontal="center" vertical="center" wrapText="1"/>
      <protection locked="0"/>
    </xf>
    <xf numFmtId="0" fontId="60" fillId="30" borderId="14" xfId="9" applyFont="1" applyFill="1" applyBorder="1" applyProtection="1">
      <protection locked="0"/>
    </xf>
    <xf numFmtId="0" fontId="60" fillId="30" borderId="16" xfId="9" applyFont="1" applyFill="1" applyBorder="1" applyProtection="1">
      <protection locked="0"/>
    </xf>
    <xf numFmtId="0" fontId="49" fillId="30" borderId="0" xfId="0" applyFont="1" applyFill="1" applyAlignment="1" applyProtection="1">
      <alignment horizontal="left" vertical="center"/>
      <protection locked="0"/>
    </xf>
    <xf numFmtId="0" fontId="48" fillId="30" borderId="0" xfId="0" applyFont="1" applyFill="1" applyAlignment="1" applyProtection="1">
      <alignment horizontal="left" vertical="center"/>
      <protection locked="0"/>
    </xf>
    <xf numFmtId="0" fontId="60" fillId="30" borderId="0" xfId="11" applyFont="1" applyFill="1" applyProtection="1"/>
    <xf numFmtId="10" fontId="67" fillId="30" borderId="41" xfId="11" applyNumberFormat="1" applyFont="1" applyFill="1" applyBorder="1" applyProtection="1"/>
    <xf numFmtId="0" fontId="68" fillId="0" borderId="0" xfId="0" applyFont="1" applyAlignment="1" applyProtection="1">
      <alignment vertical="center" wrapText="1"/>
      <protection locked="0"/>
    </xf>
    <xf numFmtId="10" fontId="68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horizontal="center" vertical="center" wrapText="1"/>
      <protection locked="0"/>
    </xf>
    <xf numFmtId="0" fontId="37" fillId="0" borderId="69" xfId="0" applyFont="1" applyBorder="1" applyAlignment="1" applyProtection="1">
      <alignment horizontal="left" vertical="center"/>
      <protection locked="0"/>
    </xf>
    <xf numFmtId="43" fontId="65" fillId="22" borderId="1" xfId="25" applyFont="1" applyFill="1" applyBorder="1" applyAlignment="1" applyProtection="1">
      <protection locked="0"/>
    </xf>
    <xf numFmtId="0" fontId="37" fillId="0" borderId="71" xfId="0" applyFont="1" applyBorder="1" applyAlignment="1" applyProtection="1">
      <alignment vertical="center"/>
      <protection locked="0"/>
    </xf>
    <xf numFmtId="43" fontId="65" fillId="22" borderId="53" xfId="25" applyFont="1" applyFill="1" applyBorder="1" applyAlignment="1" applyProtection="1">
      <protection locked="0"/>
    </xf>
    <xf numFmtId="0" fontId="68" fillId="0" borderId="72" xfId="0" applyFont="1" applyBorder="1" applyAlignment="1" applyProtection="1">
      <alignment vertical="center" wrapText="1"/>
      <protection locked="0"/>
    </xf>
    <xf numFmtId="0" fontId="68" fillId="0" borderId="71" xfId="0" applyFont="1" applyBorder="1" applyAlignment="1" applyProtection="1">
      <alignment horizontal="right" vertical="center" wrapText="1"/>
      <protection locked="0"/>
    </xf>
    <xf numFmtId="10" fontId="37" fillId="22" borderId="73" xfId="8" applyNumberFormat="1" applyFont="1" applyFill="1" applyBorder="1" applyAlignment="1" applyProtection="1">
      <alignment horizontal="center" vertical="center"/>
      <protection locked="0"/>
    </xf>
    <xf numFmtId="0" fontId="68" fillId="0" borderId="67" xfId="0" applyFont="1" applyBorder="1" applyAlignment="1" applyProtection="1">
      <alignment horizontal="right" vertical="center" wrapText="1"/>
      <protection locked="0"/>
    </xf>
    <xf numFmtId="10" fontId="37" fillId="22" borderId="74" xfId="8" applyNumberFormat="1" applyFont="1" applyFill="1" applyBorder="1" applyAlignment="1" applyProtection="1">
      <alignment horizontal="center" vertical="center"/>
      <protection locked="0"/>
    </xf>
    <xf numFmtId="0" fontId="69" fillId="23" borderId="25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vertical="center"/>
    </xf>
    <xf numFmtId="0" fontId="68" fillId="0" borderId="0" xfId="0" applyFont="1" applyAlignment="1" applyProtection="1">
      <alignment vertical="center" wrapText="1"/>
    </xf>
    <xf numFmtId="10" fontId="68" fillId="0" borderId="0" xfId="0" applyNumberFormat="1" applyFont="1" applyAlignment="1" applyProtection="1">
      <alignment horizontal="center" vertical="center"/>
    </xf>
    <xf numFmtId="10" fontId="37" fillId="16" borderId="75" xfId="8" applyNumberFormat="1" applyFont="1" applyFill="1" applyBorder="1" applyAlignment="1" applyProtection="1">
      <alignment horizontal="center" vertical="center"/>
    </xf>
    <xf numFmtId="10" fontId="69" fillId="23" borderId="76" xfId="0" applyNumberFormat="1" applyFont="1" applyFill="1" applyBorder="1" applyAlignment="1" applyProtection="1">
      <alignment horizontal="center" vertical="center"/>
    </xf>
    <xf numFmtId="0" fontId="11" fillId="31" borderId="0" xfId="8" applyFill="1" applyProtection="1">
      <protection locked="0"/>
    </xf>
    <xf numFmtId="0" fontId="2" fillId="31" borderId="1" xfId="8" applyFont="1" applyFill="1" applyBorder="1" applyAlignment="1" applyProtection="1">
      <alignment horizontal="center" vertical="center"/>
      <protection locked="0"/>
    </xf>
    <xf numFmtId="0" fontId="2" fillId="31" borderId="1" xfId="8" applyFont="1" applyFill="1" applyBorder="1" applyAlignment="1" applyProtection="1">
      <alignment horizontal="center" wrapText="1"/>
      <protection locked="0"/>
    </xf>
    <xf numFmtId="0" fontId="2" fillId="31" borderId="1" xfId="8" applyFont="1" applyFill="1" applyBorder="1" applyAlignment="1" applyProtection="1">
      <alignment horizontal="center" vertical="center" wrapText="1"/>
      <protection locked="0"/>
    </xf>
    <xf numFmtId="0" fontId="11" fillId="31" borderId="24" xfId="8" applyFill="1" applyBorder="1" applyAlignment="1" applyProtection="1">
      <alignment horizontal="center"/>
      <protection locked="0"/>
    </xf>
    <xf numFmtId="0" fontId="11" fillId="31" borderId="1" xfId="8" applyFill="1" applyBorder="1" applyAlignment="1" applyProtection="1">
      <alignment horizontal="center"/>
      <protection locked="0"/>
    </xf>
    <xf numFmtId="173" fontId="11" fillId="31" borderId="24" xfId="8" applyNumberFormat="1" applyFill="1" applyBorder="1" applyProtection="1">
      <protection locked="0"/>
    </xf>
    <xf numFmtId="9" fontId="11" fillId="31" borderId="24" xfId="8" applyNumberFormat="1" applyFill="1" applyBorder="1" applyAlignment="1" applyProtection="1">
      <alignment horizontal="center"/>
      <protection locked="0"/>
    </xf>
    <xf numFmtId="9" fontId="11" fillId="31" borderId="1" xfId="8" applyNumberFormat="1" applyFill="1" applyBorder="1" applyAlignment="1" applyProtection="1">
      <alignment horizontal="center"/>
      <protection locked="0"/>
    </xf>
    <xf numFmtId="166" fontId="45" fillId="31" borderId="1" xfId="6" applyFont="1" applyFill="1" applyBorder="1" applyAlignment="1" applyProtection="1">
      <alignment horizontal="center"/>
      <protection locked="0"/>
    </xf>
    <xf numFmtId="166" fontId="45" fillId="31" borderId="1" xfId="6" applyFont="1" applyFill="1" applyBorder="1" applyAlignment="1" applyProtection="1">
      <protection locked="0"/>
    </xf>
    <xf numFmtId="173" fontId="11" fillId="31" borderId="1" xfId="8" applyNumberFormat="1" applyFont="1" applyFill="1" applyBorder="1" applyAlignment="1" applyProtection="1">
      <protection locked="0"/>
    </xf>
    <xf numFmtId="175" fontId="11" fillId="31" borderId="1" xfId="8" applyNumberFormat="1" applyFill="1" applyBorder="1" applyAlignment="1" applyProtection="1">
      <protection locked="0"/>
    </xf>
    <xf numFmtId="0" fontId="11" fillId="31" borderId="1" xfId="8" applyFont="1" applyFill="1" applyBorder="1" applyProtection="1">
      <protection locked="0"/>
    </xf>
    <xf numFmtId="0" fontId="11" fillId="31" borderId="0" xfId="8" applyFill="1" applyBorder="1" applyProtection="1">
      <protection locked="0"/>
    </xf>
    <xf numFmtId="0" fontId="11" fillId="31" borderId="0" xfId="8" applyFont="1" applyFill="1" applyBorder="1" applyProtection="1">
      <protection locked="0"/>
    </xf>
    <xf numFmtId="173" fontId="11" fillId="31" borderId="0" xfId="8" applyNumberFormat="1" applyFill="1" applyBorder="1" applyProtection="1">
      <protection locked="0"/>
    </xf>
    <xf numFmtId="9" fontId="11" fillId="31" borderId="0" xfId="8" applyNumberFormat="1" applyFill="1" applyBorder="1" applyAlignment="1" applyProtection="1">
      <alignment horizontal="center"/>
      <protection locked="0"/>
    </xf>
    <xf numFmtId="174" fontId="11" fillId="31" borderId="0" xfId="8" applyNumberFormat="1" applyFill="1" applyBorder="1" applyAlignment="1" applyProtection="1">
      <alignment horizontal="center"/>
      <protection locked="0"/>
    </xf>
    <xf numFmtId="0" fontId="11" fillId="31" borderId="1" xfId="8" applyFill="1" applyBorder="1" applyProtection="1">
      <protection locked="0"/>
    </xf>
    <xf numFmtId="0" fontId="2" fillId="31" borderId="1" xfId="8" applyFont="1" applyFill="1" applyBorder="1" applyAlignment="1" applyProtection="1">
      <alignment vertical="center" wrapText="1"/>
      <protection locked="0"/>
    </xf>
    <xf numFmtId="173" fontId="2" fillId="31" borderId="0" xfId="8" applyNumberFormat="1" applyFont="1" applyFill="1" applyBorder="1" applyAlignment="1" applyProtection="1">
      <alignment wrapText="1"/>
      <protection locked="0"/>
    </xf>
    <xf numFmtId="173" fontId="11" fillId="31" borderId="0" xfId="8" applyNumberFormat="1" applyFont="1" applyFill="1" applyBorder="1" applyAlignment="1" applyProtection="1">
      <protection locked="0"/>
    </xf>
    <xf numFmtId="175" fontId="11" fillId="31" borderId="0" xfId="8" applyNumberFormat="1" applyFill="1" applyBorder="1" applyAlignment="1" applyProtection="1">
      <protection locked="0"/>
    </xf>
    <xf numFmtId="0" fontId="11" fillId="31" borderId="1" xfId="8" applyNumberFormat="1" applyFill="1" applyBorder="1" applyProtection="1">
      <protection locked="0"/>
    </xf>
    <xf numFmtId="0" fontId="11" fillId="31" borderId="0" xfId="8" applyFill="1" applyAlignment="1" applyProtection="1">
      <alignment horizontal="center"/>
      <protection locked="0"/>
    </xf>
    <xf numFmtId="9" fontId="11" fillId="31" borderId="1" xfId="8" applyNumberFormat="1" applyFill="1" applyBorder="1" applyProtection="1">
      <protection locked="0"/>
    </xf>
    <xf numFmtId="0" fontId="2" fillId="31" borderId="4" xfId="8" applyFont="1" applyFill="1" applyBorder="1" applyAlignment="1" applyProtection="1">
      <alignment horizontal="center"/>
      <protection locked="0"/>
    </xf>
    <xf numFmtId="0" fontId="11" fillId="31" borderId="2" xfId="8" applyFill="1" applyBorder="1" applyProtection="1">
      <protection locked="0"/>
    </xf>
    <xf numFmtId="0" fontId="11" fillId="31" borderId="4" xfId="8" applyFont="1" applyFill="1" applyBorder="1" applyProtection="1">
      <protection locked="0"/>
    </xf>
    <xf numFmtId="0" fontId="11" fillId="31" borderId="0" xfId="8" applyFill="1" applyProtection="1"/>
    <xf numFmtId="173" fontId="11" fillId="22" borderId="24" xfId="8" applyNumberFormat="1" applyFill="1" applyBorder="1" applyProtection="1"/>
    <xf numFmtId="166" fontId="70" fillId="22" borderId="24" xfId="6" applyFont="1" applyFill="1" applyBorder="1" applyAlignment="1" applyProtection="1">
      <alignment horizontal="center"/>
    </xf>
    <xf numFmtId="9" fontId="11" fillId="22" borderId="1" xfId="8" applyNumberFormat="1" applyFill="1" applyBorder="1" applyAlignment="1" applyProtection="1">
      <alignment horizontal="center"/>
    </xf>
    <xf numFmtId="174" fontId="11" fillId="22" borderId="24" xfId="8" applyNumberFormat="1" applyFill="1" applyBorder="1" applyAlignment="1" applyProtection="1">
      <alignment horizontal="center"/>
    </xf>
    <xf numFmtId="166" fontId="70" fillId="22" borderId="1" xfId="6" applyFont="1" applyFill="1" applyBorder="1" applyAlignment="1" applyProtection="1">
      <alignment horizontal="center"/>
    </xf>
    <xf numFmtId="174" fontId="11" fillId="22" borderId="1" xfId="8" applyNumberFormat="1" applyFill="1" applyBorder="1" applyAlignment="1" applyProtection="1">
      <alignment horizontal="center"/>
    </xf>
    <xf numFmtId="178" fontId="11" fillId="22" borderId="1" xfId="8" applyNumberFormat="1" applyFill="1" applyBorder="1" applyProtection="1"/>
    <xf numFmtId="174" fontId="11" fillId="22" borderId="1" xfId="8" applyNumberFormat="1" applyFill="1" applyBorder="1" applyProtection="1"/>
    <xf numFmtId="0" fontId="11" fillId="22" borderId="1" xfId="8" applyFill="1" applyBorder="1" applyProtection="1"/>
    <xf numFmtId="9" fontId="2" fillId="22" borderId="1" xfId="8" applyNumberFormat="1" applyFont="1" applyFill="1" applyBorder="1" applyProtection="1"/>
    <xf numFmtId="0" fontId="7" fillId="16" borderId="0" xfId="0" applyFont="1" applyFill="1" applyBorder="1" applyAlignment="1" applyProtection="1">
      <alignment vertical="center"/>
    </xf>
    <xf numFmtId="0" fontId="57" fillId="16" borderId="0" xfId="0" applyFont="1" applyFill="1" applyBorder="1" applyAlignment="1" applyProtection="1">
      <alignment vertical="center"/>
    </xf>
    <xf numFmtId="10" fontId="2" fillId="23" borderId="17" xfId="0" applyNumberFormat="1" applyFont="1" applyFill="1" applyBorder="1" applyAlignment="1" applyProtection="1">
      <alignment horizontal="center" vertical="center"/>
    </xf>
    <xf numFmtId="173" fontId="2" fillId="23" borderId="1" xfId="0" applyNumberFormat="1" applyFont="1" applyFill="1" applyBorder="1" applyAlignment="1" applyProtection="1">
      <alignment horizontal="center" vertical="center"/>
    </xf>
    <xf numFmtId="0" fontId="58" fillId="24" borderId="1" xfId="0" applyFont="1" applyFill="1" applyBorder="1" applyAlignment="1" applyProtection="1">
      <alignment horizontal="center" vertical="center"/>
    </xf>
    <xf numFmtId="0" fontId="58" fillId="24" borderId="17" xfId="0" applyFont="1" applyFill="1" applyBorder="1" applyAlignment="1" applyProtection="1">
      <alignment horizontal="center" vertical="center"/>
    </xf>
    <xf numFmtId="0" fontId="2" fillId="25" borderId="17" xfId="0" applyFont="1" applyFill="1" applyBorder="1" applyAlignment="1" applyProtection="1">
      <alignment horizontal="center" vertical="center" wrapText="1"/>
    </xf>
    <xf numFmtId="0" fontId="2" fillId="25" borderId="17" xfId="0" applyFont="1" applyFill="1" applyBorder="1" applyAlignment="1" applyProtection="1">
      <alignment horizontal="center" vertical="center"/>
    </xf>
    <xf numFmtId="166" fontId="2" fillId="25" borderId="17" xfId="1" applyFont="1" applyFill="1" applyBorder="1" applyAlignment="1" applyProtection="1">
      <alignment horizontal="center" vertical="center" wrapText="1"/>
    </xf>
    <xf numFmtId="0" fontId="2" fillId="26" borderId="1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2" fillId="26" borderId="1" xfId="0" applyFont="1" applyFill="1" applyBorder="1" applyAlignment="1" applyProtection="1">
      <alignment horizontal="center" vertical="center" wrapText="1"/>
    </xf>
    <xf numFmtId="2" fontId="0" fillId="16" borderId="1" xfId="0" applyNumberFormat="1" applyFill="1" applyBorder="1" applyAlignment="1" applyProtection="1">
      <alignment horizontal="center"/>
    </xf>
    <xf numFmtId="2" fontId="0" fillId="16" borderId="1" xfId="0" applyNumberFormat="1" applyFill="1" applyBorder="1" applyProtection="1"/>
    <xf numFmtId="0" fontId="2" fillId="24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2" fillId="13" borderId="1" xfId="0" applyFont="1" applyFill="1" applyBorder="1" applyAlignment="1" applyProtection="1">
      <alignment horizontal="center" vertical="center"/>
    </xf>
    <xf numFmtId="0" fontId="58" fillId="13" borderId="1" xfId="0" applyFont="1" applyFill="1" applyBorder="1" applyAlignment="1" applyProtection="1">
      <alignment horizontal="center" vertical="center"/>
    </xf>
    <xf numFmtId="0" fontId="2" fillId="25" borderId="1" xfId="0" applyFont="1" applyFill="1" applyBorder="1" applyAlignment="1" applyProtection="1">
      <alignment horizontal="center" vertical="center" wrapText="1"/>
    </xf>
    <xf numFmtId="0" fontId="2" fillId="25" borderId="1" xfId="0" applyFont="1" applyFill="1" applyBorder="1" applyAlignment="1" applyProtection="1">
      <alignment horizontal="center" vertical="center"/>
    </xf>
    <xf numFmtId="166" fontId="2" fillId="25" borderId="1" xfId="1" applyFont="1" applyFill="1" applyBorder="1" applyAlignment="1" applyProtection="1">
      <alignment horizontal="center" vertical="center" wrapText="1"/>
    </xf>
    <xf numFmtId="0" fontId="2" fillId="26" borderId="1" xfId="0" applyFont="1" applyFill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center"/>
    </xf>
    <xf numFmtId="0" fontId="2" fillId="24" borderId="1" xfId="0" applyFont="1" applyFill="1" applyBorder="1" applyAlignment="1" applyProtection="1">
      <alignment horizontal="center" vertical="center"/>
    </xf>
    <xf numFmtId="0" fontId="2" fillId="26" borderId="1" xfId="0" applyFont="1" applyFill="1" applyBorder="1" applyAlignment="1" applyProtection="1">
      <alignment wrapText="1"/>
    </xf>
    <xf numFmtId="0" fontId="2" fillId="26" borderId="17" xfId="0" applyFont="1" applyFill="1" applyBorder="1" applyAlignment="1" applyProtection="1">
      <alignment horizontal="center" vertical="center"/>
    </xf>
    <xf numFmtId="0" fontId="0" fillId="16" borderId="4" xfId="0" applyFill="1" applyBorder="1" applyProtection="1"/>
    <xf numFmtId="0" fontId="0" fillId="0" borderId="4" xfId="0" applyFill="1" applyBorder="1" applyProtection="1"/>
    <xf numFmtId="0" fontId="2" fillId="26" borderId="17" xfId="0" applyFont="1" applyFill="1" applyBorder="1" applyAlignment="1" applyProtection="1">
      <alignment horizontal="center" vertical="center" wrapText="1"/>
    </xf>
    <xf numFmtId="0" fontId="0" fillId="22" borderId="1" xfId="0" applyFill="1" applyBorder="1" applyAlignment="1" applyProtection="1">
      <alignment horizontal="center"/>
    </xf>
    <xf numFmtId="0" fontId="2" fillId="24" borderId="1" xfId="0" applyFont="1" applyFill="1" applyBorder="1" applyAlignment="1" applyProtection="1">
      <alignment horizontal="center" vertical="center" wrapText="1"/>
    </xf>
    <xf numFmtId="0" fontId="58" fillId="24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16" borderId="1" xfId="0" applyFill="1" applyBorder="1" applyProtection="1"/>
    <xf numFmtId="0" fontId="2" fillId="26" borderId="1" xfId="0" applyFont="1" applyFill="1" applyBorder="1" applyAlignment="1" applyProtection="1">
      <alignment horizontal="center" wrapText="1"/>
    </xf>
    <xf numFmtId="0" fontId="0" fillId="0" borderId="42" xfId="0" applyBorder="1" applyAlignment="1" applyProtection="1">
      <alignment horizontal="center" vertical="center" wrapText="1"/>
    </xf>
    <xf numFmtId="0" fontId="0" fillId="16" borderId="0" xfId="0" applyFill="1" applyBorder="1" applyAlignment="1" applyProtection="1">
      <alignment horizontal="center" vertical="center"/>
    </xf>
    <xf numFmtId="0" fontId="58" fillId="16" borderId="0" xfId="0" applyFont="1" applyFill="1" applyBorder="1" applyAlignment="1" applyProtection="1">
      <alignment horizontal="center" vertical="center" wrapText="1"/>
    </xf>
    <xf numFmtId="0" fontId="0" fillId="0" borderId="24" xfId="0" applyBorder="1" applyProtection="1"/>
    <xf numFmtId="0" fontId="11" fillId="0" borderId="1" xfId="0" applyFont="1" applyBorder="1" applyProtection="1"/>
    <xf numFmtId="0" fontId="0" fillId="0" borderId="17" xfId="0" applyBorder="1" applyProtection="1"/>
    <xf numFmtId="0" fontId="0" fillId="0" borderId="1" xfId="0" applyBorder="1" applyAlignment="1" applyProtection="1">
      <alignment vertical="center"/>
    </xf>
    <xf numFmtId="0" fontId="2" fillId="26" borderId="17" xfId="0" applyFont="1" applyFill="1" applyBorder="1" applyAlignment="1" applyProtection="1">
      <alignment vertical="center" wrapText="1"/>
    </xf>
    <xf numFmtId="0" fontId="2" fillId="24" borderId="17" xfId="0" applyFont="1" applyFill="1" applyBorder="1" applyAlignment="1" applyProtection="1">
      <alignment vertical="center" wrapText="1"/>
    </xf>
    <xf numFmtId="0" fontId="0" fillId="16" borderId="1" xfId="0" applyFill="1" applyBorder="1" applyAlignment="1" applyProtection="1">
      <alignment horizontal="center"/>
    </xf>
    <xf numFmtId="0" fontId="58" fillId="25" borderId="1" xfId="0" applyFont="1" applyFill="1" applyBorder="1" applyAlignment="1" applyProtection="1">
      <alignment horizontal="center" vertical="center" wrapText="1"/>
    </xf>
    <xf numFmtId="0" fontId="0" fillId="16" borderId="1" xfId="0" applyFill="1" applyBorder="1" applyAlignment="1" applyProtection="1">
      <alignment horizontal="center" vertical="center"/>
    </xf>
    <xf numFmtId="0" fontId="58" fillId="16" borderId="1" xfId="0" applyFont="1" applyFill="1" applyBorder="1" applyAlignment="1" applyProtection="1">
      <alignment vertical="center" wrapText="1"/>
    </xf>
    <xf numFmtId="173" fontId="11" fillId="16" borderId="1" xfId="0" applyNumberFormat="1" applyFont="1" applyFill="1" applyBorder="1" applyAlignment="1" applyProtection="1">
      <alignment vertical="center"/>
    </xf>
    <xf numFmtId="173" fontId="0" fillId="0" borderId="0" xfId="0" applyNumberFormat="1" applyProtection="1"/>
    <xf numFmtId="0" fontId="11" fillId="16" borderId="1" xfId="0" applyFont="1" applyFill="1" applyBorder="1" applyAlignment="1" applyProtection="1">
      <alignment horizontal="center" vertical="center"/>
    </xf>
    <xf numFmtId="0" fontId="58" fillId="16" borderId="1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2" fillId="24" borderId="24" xfId="0" applyFont="1" applyFill="1" applyBorder="1" applyAlignment="1" applyProtection="1">
      <alignment horizontal="center" vertical="center" wrapText="1"/>
    </xf>
    <xf numFmtId="0" fontId="0" fillId="16" borderId="0" xfId="0" applyFill="1" applyProtection="1"/>
    <xf numFmtId="0" fontId="7" fillId="16" borderId="2" xfId="0" applyFont="1" applyFill="1" applyBorder="1" applyAlignment="1" applyProtection="1">
      <alignment horizontal="center" vertical="center"/>
    </xf>
    <xf numFmtId="0" fontId="57" fillId="16" borderId="4" xfId="0" applyFont="1" applyFill="1" applyBorder="1" applyAlignment="1" applyProtection="1">
      <alignment horizontal="center" vertical="center"/>
    </xf>
    <xf numFmtId="0" fontId="7" fillId="16" borderId="0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vertical="center" wrapText="1"/>
    </xf>
    <xf numFmtId="0" fontId="7" fillId="16" borderId="12" xfId="0" applyFont="1" applyFill="1" applyBorder="1" applyAlignment="1" applyProtection="1">
      <alignment vertical="center"/>
    </xf>
    <xf numFmtId="0" fontId="57" fillId="16" borderId="13" xfId="0" applyFont="1" applyFill="1" applyBorder="1" applyAlignment="1" applyProtection="1">
      <alignment vertical="center"/>
    </xf>
    <xf numFmtId="0" fontId="7" fillId="16" borderId="1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166" fontId="0" fillId="0" borderId="0" xfId="1" applyFont="1" applyAlignment="1" applyProtection="1">
      <alignment horizontal="center"/>
    </xf>
    <xf numFmtId="166" fontId="2" fillId="16" borderId="1" xfId="1" applyFont="1" applyFill="1" applyBorder="1" applyAlignment="1" applyProtection="1">
      <alignment horizontal="center" vertical="center" wrapText="1"/>
    </xf>
    <xf numFmtId="166" fontId="2" fillId="16" borderId="17" xfId="1" applyFont="1" applyFill="1" applyBorder="1" applyAlignment="1" applyProtection="1">
      <alignment vertical="center" wrapText="1"/>
    </xf>
    <xf numFmtId="166" fontId="2" fillId="16" borderId="17" xfId="1" applyFont="1" applyFill="1" applyBorder="1" applyAlignment="1" applyProtection="1">
      <alignment horizontal="center" vertical="center" wrapText="1"/>
    </xf>
    <xf numFmtId="176" fontId="2" fillId="16" borderId="0" xfId="0" applyNumberFormat="1" applyFont="1" applyFill="1" applyBorder="1" applyAlignment="1" applyProtection="1">
      <alignment horizontal="center" vertical="center" wrapText="1"/>
    </xf>
    <xf numFmtId="0" fontId="0" fillId="16" borderId="0" xfId="0" applyFill="1" applyBorder="1" applyProtection="1"/>
    <xf numFmtId="0" fontId="11" fillId="0" borderId="0" xfId="0" applyFont="1" applyAlignment="1" applyProtection="1">
      <alignment horizontal="center"/>
    </xf>
    <xf numFmtId="2" fontId="0" fillId="0" borderId="0" xfId="0" applyNumberFormat="1" applyFill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 wrapText="1"/>
    </xf>
    <xf numFmtId="2" fontId="0" fillId="16" borderId="0" xfId="0" applyNumberFormat="1" applyFill="1" applyBorder="1" applyAlignment="1" applyProtection="1">
      <alignment vertical="center"/>
    </xf>
    <xf numFmtId="173" fontId="0" fillId="16" borderId="0" xfId="0" applyNumberFormat="1" applyFill="1" applyBorder="1" applyAlignment="1" applyProtection="1">
      <alignment vertical="center"/>
    </xf>
    <xf numFmtId="0" fontId="0" fillId="16" borderId="0" xfId="0" applyFill="1" applyBorder="1" applyAlignment="1" applyProtection="1">
      <alignment horizontal="center"/>
    </xf>
    <xf numFmtId="10" fontId="45" fillId="16" borderId="0" xfId="17" applyNumberFormat="1" applyFont="1" applyFill="1" applyBorder="1" applyAlignment="1" applyProtection="1">
      <alignment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0" fillId="16" borderId="0" xfId="0" applyFill="1" applyBorder="1" applyAlignment="1" applyProtection="1">
      <alignment horizontal="center" vertical="center" wrapText="1"/>
    </xf>
    <xf numFmtId="173" fontId="0" fillId="16" borderId="0" xfId="0" applyNumberFormat="1" applyFill="1" applyBorder="1" applyAlignment="1" applyProtection="1">
      <alignment horizontal="center" vertical="center"/>
    </xf>
    <xf numFmtId="10" fontId="45" fillId="16" borderId="0" xfId="17" applyNumberFormat="1" applyFont="1" applyFill="1" applyBorder="1" applyAlignment="1" applyProtection="1">
      <alignment horizontal="center" vertical="center"/>
    </xf>
    <xf numFmtId="2" fontId="59" fillId="0" borderId="0" xfId="0" applyNumberFormat="1" applyFont="1" applyBorder="1" applyProtection="1"/>
    <xf numFmtId="0" fontId="58" fillId="0" borderId="0" xfId="0" applyFont="1" applyFill="1" applyBorder="1" applyAlignment="1" applyProtection="1">
      <alignment vertical="center"/>
    </xf>
    <xf numFmtId="173" fontId="0" fillId="16" borderId="0" xfId="0" applyNumberFormat="1" applyFill="1" applyBorder="1" applyProtection="1"/>
    <xf numFmtId="2" fontId="11" fillId="0" borderId="3" xfId="0" applyNumberFormat="1" applyFont="1" applyFill="1" applyBorder="1" applyAlignment="1" applyProtection="1">
      <alignment horizontal="center" vertical="center" wrapText="1"/>
    </xf>
    <xf numFmtId="182" fontId="11" fillId="0" borderId="0" xfId="0" applyNumberFormat="1" applyFont="1" applyBorder="1" applyAlignment="1" applyProtection="1"/>
    <xf numFmtId="0" fontId="0" fillId="16" borderId="0" xfId="0" applyFill="1" applyBorder="1" applyAlignment="1" applyProtection="1"/>
    <xf numFmtId="0" fontId="2" fillId="16" borderId="0" xfId="0" applyFont="1" applyFill="1" applyBorder="1" applyAlignment="1" applyProtection="1">
      <alignment wrapText="1"/>
    </xf>
    <xf numFmtId="176" fontId="0" fillId="16" borderId="0" xfId="0" applyNumberFormat="1" applyFill="1" applyBorder="1" applyAlignment="1" applyProtection="1">
      <alignment vertical="center"/>
    </xf>
    <xf numFmtId="0" fontId="0" fillId="16" borderId="0" xfId="0" applyFill="1" applyBorder="1" applyAlignment="1" applyProtection="1">
      <alignment vertical="center"/>
    </xf>
    <xf numFmtId="1" fontId="0" fillId="16" borderId="0" xfId="0" applyNumberFormat="1" applyFill="1" applyBorder="1" applyAlignment="1" applyProtection="1">
      <alignment horizontal="center"/>
    </xf>
    <xf numFmtId="2" fontId="0" fillId="16" borderId="0" xfId="0" applyNumberFormat="1" applyFill="1" applyBorder="1" applyAlignment="1" applyProtection="1">
      <alignment horizontal="center"/>
    </xf>
    <xf numFmtId="2" fontId="0" fillId="16" borderId="0" xfId="0" applyNumberFormat="1" applyFill="1" applyBorder="1" applyProtection="1"/>
    <xf numFmtId="0" fontId="11" fillId="16" borderId="0" xfId="0" applyFont="1" applyFill="1" applyBorder="1" applyAlignment="1" applyProtection="1">
      <alignment vertical="center" wrapText="1"/>
    </xf>
    <xf numFmtId="173" fontId="0" fillId="16" borderId="0" xfId="0" applyNumberFormat="1" applyFill="1" applyBorder="1" applyAlignment="1" applyProtection="1">
      <alignment vertical="center" wrapText="1"/>
    </xf>
    <xf numFmtId="2" fontId="14" fillId="0" borderId="3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60" fillId="16" borderId="0" xfId="0" applyFont="1" applyFill="1" applyBorder="1" applyAlignment="1" applyProtection="1">
      <alignment horizontal="center" vertical="center"/>
    </xf>
    <xf numFmtId="166" fontId="0" fillId="16" borderId="0" xfId="0" applyNumberFormat="1" applyFill="1" applyBorder="1" applyAlignment="1" applyProtection="1">
      <alignment horizontal="center" vertical="center"/>
    </xf>
    <xf numFmtId="10" fontId="45" fillId="16" borderId="0" xfId="17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Border="1" applyAlignment="1" applyProtection="1">
      <alignment horizontal="center" vertical="center"/>
    </xf>
    <xf numFmtId="173" fontId="11" fillId="16" borderId="0" xfId="0" applyNumberFormat="1" applyFont="1" applyFill="1" applyBorder="1" applyAlignment="1" applyProtection="1">
      <alignment vertical="center" wrapText="1"/>
    </xf>
    <xf numFmtId="2" fontId="14" fillId="16" borderId="0" xfId="0" applyNumberFormat="1" applyFont="1" applyFill="1" applyBorder="1" applyAlignment="1" applyProtection="1">
      <alignment horizontal="center" vertical="center"/>
    </xf>
    <xf numFmtId="2" fontId="0" fillId="16" borderId="0" xfId="0" applyNumberFormat="1" applyFill="1" applyBorder="1" applyAlignment="1" applyProtection="1">
      <alignment horizontal="center" vertical="center"/>
    </xf>
    <xf numFmtId="0" fontId="0" fillId="16" borderId="30" xfId="0" applyFill="1" applyBorder="1" applyAlignment="1" applyProtection="1">
      <alignment horizontal="center" vertical="center"/>
    </xf>
    <xf numFmtId="0" fontId="58" fillId="16" borderId="0" xfId="0" applyFont="1" applyFill="1" applyBorder="1" applyAlignment="1" applyProtection="1">
      <alignment horizontal="left" vertical="center" wrapText="1"/>
    </xf>
    <xf numFmtId="0" fontId="60" fillId="16" borderId="27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wrapText="1"/>
    </xf>
    <xf numFmtId="166" fontId="0" fillId="0" borderId="27" xfId="1" applyFont="1" applyBorder="1" applyAlignment="1" applyProtection="1">
      <alignment horizontal="center" vertical="center" wrapText="1"/>
    </xf>
    <xf numFmtId="166" fontId="0" fillId="0" borderId="0" xfId="1" applyFont="1" applyBorder="1" applyAlignment="1" applyProtection="1">
      <alignment horizontal="center" vertical="center" wrapText="1"/>
    </xf>
    <xf numFmtId="0" fontId="0" fillId="0" borderId="27" xfId="0" applyBorder="1" applyProtection="1"/>
    <xf numFmtId="2" fontId="0" fillId="0" borderId="27" xfId="0" applyNumberFormat="1" applyBorder="1" applyProtection="1"/>
    <xf numFmtId="166" fontId="0" fillId="0" borderId="27" xfId="1" applyFont="1" applyBorder="1" applyAlignment="1" applyProtection="1">
      <alignment horizontal="center" vertical="center"/>
    </xf>
    <xf numFmtId="173" fontId="0" fillId="0" borderId="0" xfId="0" applyNumberFormat="1" applyBorder="1" applyAlignment="1" applyProtection="1">
      <alignment horizontal="center" vertical="center"/>
    </xf>
    <xf numFmtId="173" fontId="2" fillId="0" borderId="27" xfId="0" applyNumberFormat="1" applyFont="1" applyBorder="1" applyAlignment="1" applyProtection="1">
      <alignment horizontal="center" vertical="center"/>
    </xf>
    <xf numFmtId="173" fontId="2" fillId="16" borderId="0" xfId="0" applyNumberFormat="1" applyFont="1" applyFill="1" applyBorder="1" applyAlignment="1" applyProtection="1">
      <alignment horizontal="center" vertical="center"/>
    </xf>
    <xf numFmtId="0" fontId="58" fillId="16" borderId="27" xfId="0" applyFont="1" applyFill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2" fontId="0" fillId="0" borderId="27" xfId="0" applyNumberFormat="1" applyBorder="1" applyAlignment="1" applyProtection="1">
      <alignment horizontal="center"/>
    </xf>
    <xf numFmtId="173" fontId="0" fillId="0" borderId="27" xfId="0" applyNumberFormat="1" applyBorder="1" applyAlignment="1" applyProtection="1">
      <alignment horizontal="center" vertical="center"/>
    </xf>
    <xf numFmtId="0" fontId="0" fillId="0" borderId="3" xfId="0" applyBorder="1" applyProtection="1"/>
    <xf numFmtId="0" fontId="60" fillId="16" borderId="0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166" fontId="31" fillId="16" borderId="0" xfId="1" applyFont="1" applyFill="1" applyBorder="1" applyAlignment="1" applyProtection="1">
      <alignment horizontal="center" vertical="center" wrapText="1"/>
    </xf>
    <xf numFmtId="166" fontId="38" fillId="16" borderId="0" xfId="1" applyFont="1" applyFill="1" applyBorder="1" applyAlignment="1" applyProtection="1">
      <alignment horizontal="center" vertical="center" wrapText="1"/>
    </xf>
    <xf numFmtId="166" fontId="0" fillId="0" borderId="0" xfId="1" applyFont="1" applyBorder="1" applyAlignment="1" applyProtection="1">
      <alignment horizontal="center" vertical="center"/>
    </xf>
    <xf numFmtId="173" fontId="2" fillId="0" borderId="0" xfId="0" applyNumberFormat="1" applyFont="1" applyBorder="1" applyAlignment="1" applyProtection="1">
      <alignment horizontal="center" vertical="center"/>
    </xf>
    <xf numFmtId="176" fontId="0" fillId="16" borderId="0" xfId="0" applyNumberFormat="1" applyFill="1" applyBorder="1" applyAlignment="1" applyProtection="1">
      <alignment horizontal="center" vertical="center" wrapText="1"/>
    </xf>
    <xf numFmtId="173" fontId="0" fillId="16" borderId="0" xfId="0" applyNumberFormat="1" applyFill="1" applyBorder="1" applyAlignment="1" applyProtection="1">
      <alignment horizontal="center" vertical="center" wrapText="1"/>
    </xf>
    <xf numFmtId="166" fontId="42" fillId="16" borderId="0" xfId="1" applyFont="1" applyFill="1" applyBorder="1" applyAlignment="1" applyProtection="1">
      <alignment horizontal="center" vertical="center" wrapText="1"/>
    </xf>
    <xf numFmtId="166" fontId="42" fillId="16" borderId="0" xfId="1" applyFont="1" applyFill="1" applyBorder="1" applyAlignment="1" applyProtection="1">
      <alignment horizontal="center" vertical="center"/>
    </xf>
    <xf numFmtId="175" fontId="0" fillId="16" borderId="0" xfId="0" applyNumberFormat="1" applyFill="1" applyBorder="1" applyAlignment="1" applyProtection="1">
      <alignment horizontal="center" vertical="center"/>
    </xf>
    <xf numFmtId="10" fontId="42" fillId="16" borderId="0" xfId="17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10" fontId="45" fillId="16" borderId="0" xfId="17" applyNumberFormat="1" applyFont="1" applyFill="1" applyBorder="1" applyAlignment="1" applyProtection="1"/>
    <xf numFmtId="176" fontId="0" fillId="16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Alignment="1" applyProtection="1">
      <alignment vertical="center"/>
    </xf>
    <xf numFmtId="0" fontId="58" fillId="0" borderId="0" xfId="0" applyFont="1" applyBorder="1" applyAlignment="1" applyProtection="1">
      <alignment vertical="center"/>
    </xf>
    <xf numFmtId="9" fontId="38" fillId="22" borderId="1" xfId="17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66" fontId="29" fillId="16" borderId="0" xfId="1" applyFont="1" applyFill="1" applyBorder="1" applyAlignment="1" applyProtection="1">
      <alignment vertical="center"/>
    </xf>
    <xf numFmtId="166" fontId="29" fillId="16" borderId="0" xfId="1" applyFont="1" applyFill="1" applyBorder="1" applyAlignment="1" applyProtection="1">
      <alignment horizontal="center" vertical="center"/>
    </xf>
    <xf numFmtId="9" fontId="38" fillId="22" borderId="1" xfId="17" applyFont="1" applyFill="1" applyBorder="1" applyAlignment="1" applyProtection="1">
      <alignment horizontal="center" vertical="center" wrapText="1"/>
    </xf>
    <xf numFmtId="166" fontId="29" fillId="22" borderId="0" xfId="1" applyFont="1" applyFill="1" applyBorder="1" applyAlignment="1" applyProtection="1">
      <alignment horizontal="center" vertical="center"/>
    </xf>
    <xf numFmtId="10" fontId="0" fillId="0" borderId="0" xfId="17" applyNumberFormat="1" applyFont="1" applyBorder="1" applyAlignment="1" applyProtection="1">
      <alignment horizontal="center" vertical="center"/>
    </xf>
    <xf numFmtId="166" fontId="30" fillId="16" borderId="0" xfId="1" applyFont="1" applyFill="1" applyBorder="1" applyAlignment="1" applyProtection="1">
      <alignment horizontal="center" vertical="center"/>
    </xf>
    <xf numFmtId="166" fontId="38" fillId="16" borderId="0" xfId="1" applyFont="1" applyFill="1" applyBorder="1" applyAlignment="1" applyProtection="1">
      <alignment horizontal="center" vertical="center"/>
    </xf>
    <xf numFmtId="0" fontId="0" fillId="0" borderId="0" xfId="0" applyBorder="1" applyProtection="1"/>
    <xf numFmtId="9" fontId="38" fillId="16" borderId="1" xfId="17" applyFont="1" applyFill="1" applyBorder="1" applyAlignment="1" applyProtection="1">
      <alignment horizontal="center" vertical="center" wrapText="1"/>
    </xf>
    <xf numFmtId="166" fontId="32" fillId="16" borderId="0" xfId="1" applyFont="1" applyFill="1" applyBorder="1" applyAlignment="1" applyProtection="1">
      <alignment vertical="center"/>
    </xf>
    <xf numFmtId="166" fontId="32" fillId="16" borderId="0" xfId="1" applyFont="1" applyFill="1" applyBorder="1" applyAlignment="1" applyProtection="1">
      <alignment horizontal="center" vertical="center"/>
    </xf>
    <xf numFmtId="173" fontId="11" fillId="16" borderId="0" xfId="0" applyNumberFormat="1" applyFont="1" applyFill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 wrapText="1"/>
    </xf>
    <xf numFmtId="166" fontId="0" fillId="0" borderId="0" xfId="1" applyFont="1" applyBorder="1" applyAlignment="1" applyProtection="1">
      <alignment horizontal="center"/>
    </xf>
    <xf numFmtId="166" fontId="45" fillId="16" borderId="0" xfId="1" applyFont="1" applyFill="1" applyBorder="1" applyAlignment="1" applyProtection="1">
      <alignment vertical="center"/>
    </xf>
    <xf numFmtId="176" fontId="30" fillId="16" borderId="0" xfId="1" applyNumberFormat="1" applyFont="1" applyFill="1" applyBorder="1" applyAlignment="1" applyProtection="1">
      <alignment horizontal="center" vertical="center"/>
    </xf>
    <xf numFmtId="9" fontId="38" fillId="22" borderId="17" xfId="17" applyFont="1" applyFill="1" applyBorder="1" applyAlignment="1" applyProtection="1">
      <alignment horizontal="center" vertical="center" wrapText="1"/>
    </xf>
    <xf numFmtId="173" fontId="11" fillId="16" borderId="0" xfId="8" applyNumberFormat="1" applyFill="1" applyBorder="1" applyAlignment="1" applyProtection="1">
      <alignment horizontal="center" vertical="center" wrapText="1"/>
    </xf>
    <xf numFmtId="10" fontId="0" fillId="16" borderId="0" xfId="17" applyNumberFormat="1" applyFont="1" applyFill="1" applyBorder="1" applyAlignment="1" applyProtection="1">
      <alignment horizontal="center" vertical="center" wrapText="1"/>
    </xf>
    <xf numFmtId="10" fontId="0" fillId="16" borderId="0" xfId="17" applyNumberFormat="1" applyFont="1" applyFill="1" applyBorder="1" applyAlignment="1" applyProtection="1">
      <alignment horizontal="center" vertical="center"/>
    </xf>
    <xf numFmtId="0" fontId="58" fillId="16" borderId="0" xfId="0" applyFont="1" applyFill="1" applyBorder="1" applyAlignment="1" applyProtection="1">
      <alignment horizontal="center" vertical="justify"/>
    </xf>
    <xf numFmtId="173" fontId="29" fillId="16" borderId="0" xfId="1" applyNumberFormat="1" applyFont="1" applyFill="1" applyBorder="1" applyAlignment="1" applyProtection="1">
      <alignment horizontal="center" vertical="center"/>
    </xf>
    <xf numFmtId="0" fontId="11" fillId="16" borderId="0" xfId="0" applyFont="1" applyFill="1" applyBorder="1" applyAlignment="1" applyProtection="1">
      <alignment horizontal="center"/>
    </xf>
    <xf numFmtId="2" fontId="11" fillId="16" borderId="0" xfId="0" applyNumberFormat="1" applyFont="1" applyFill="1" applyBorder="1" applyAlignment="1" applyProtection="1">
      <alignment horizontal="center"/>
    </xf>
    <xf numFmtId="0" fontId="58" fillId="16" borderId="0" xfId="0" applyFont="1" applyFill="1" applyBorder="1" applyAlignment="1" applyProtection="1">
      <alignment horizontal="left" vertical="center"/>
    </xf>
    <xf numFmtId="8" fontId="11" fillId="16" borderId="0" xfId="0" applyNumberFormat="1" applyFont="1" applyFill="1" applyBorder="1" applyAlignment="1" applyProtection="1">
      <alignment horizontal="center" vertical="center" wrapText="1"/>
    </xf>
    <xf numFmtId="166" fontId="11" fillId="16" borderId="0" xfId="1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0" fontId="58" fillId="0" borderId="0" xfId="0" applyFont="1" applyProtection="1"/>
    <xf numFmtId="0" fontId="0" fillId="0" borderId="0" xfId="0" applyAlignment="1" applyProtection="1">
      <alignment horizontal="center"/>
    </xf>
    <xf numFmtId="171" fontId="24" fillId="4" borderId="0" xfId="0" applyNumberFormat="1" applyFont="1" applyFill="1" applyBorder="1" applyAlignment="1" applyProtection="1"/>
    <xf numFmtId="0" fontId="0" fillId="4" borderId="15" xfId="0" applyFill="1" applyBorder="1" applyAlignment="1"/>
    <xf numFmtId="0" fontId="5" fillId="2" borderId="3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49" fontId="27" fillId="2" borderId="8" xfId="0" applyNumberFormat="1" applyFont="1" applyFill="1" applyBorder="1" applyAlignment="1">
      <alignment horizontal="justify" vertical="justify" wrapText="1"/>
    </xf>
    <xf numFmtId="0" fontId="27" fillId="2" borderId="0" xfId="0" applyFont="1" applyFill="1" applyBorder="1" applyAlignment="1">
      <alignment horizontal="justify" vertical="justify" wrapText="1"/>
    </xf>
    <xf numFmtId="0" fontId="27" fillId="2" borderId="9" xfId="0" applyFont="1" applyFill="1" applyBorder="1" applyAlignment="1">
      <alignment horizontal="justify" vertical="justify" wrapText="1"/>
    </xf>
    <xf numFmtId="0" fontId="0" fillId="4" borderId="16" xfId="0" applyFill="1" applyBorder="1" applyAlignment="1"/>
    <xf numFmtId="0" fontId="0" fillId="5" borderId="2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7" fontId="7" fillId="4" borderId="2" xfId="0" applyNumberFormat="1" applyFont="1" applyFill="1" applyBorder="1" applyAlignment="1">
      <alignment horizontal="right"/>
    </xf>
    <xf numFmtId="167" fontId="7" fillId="4" borderId="5" xfId="0" applyNumberFormat="1" applyFont="1" applyFill="1" applyBorder="1" applyAlignment="1">
      <alignment horizontal="right"/>
    </xf>
    <xf numFmtId="167" fontId="7" fillId="4" borderId="4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7" fillId="6" borderId="2" xfId="0" applyNumberFormat="1" applyFont="1" applyFill="1" applyBorder="1" applyAlignment="1">
      <alignment horizontal="right"/>
    </xf>
    <xf numFmtId="167" fontId="7" fillId="6" borderId="4" xfId="0" applyNumberFormat="1" applyFont="1" applyFill="1" applyBorder="1" applyAlignment="1">
      <alignment horizontal="right"/>
    </xf>
    <xf numFmtId="0" fontId="0" fillId="0" borderId="1" xfId="0" applyFill="1" applyBorder="1" applyAlignment="1" applyProtection="1">
      <alignment horizontal="center" vertical="center"/>
      <protection locked="0"/>
    </xf>
    <xf numFmtId="165" fontId="0" fillId="0" borderId="1" xfId="1" applyNumberFormat="1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right"/>
    </xf>
    <xf numFmtId="0" fontId="20" fillId="4" borderId="5" xfId="0" applyFont="1" applyFill="1" applyBorder="1" applyAlignment="1">
      <alignment horizontal="right"/>
    </xf>
    <xf numFmtId="0" fontId="20" fillId="4" borderId="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17" fontId="0" fillId="0" borderId="1" xfId="0" applyNumberFormat="1" applyFill="1" applyBorder="1" applyAlignment="1" applyProtection="1">
      <alignment vertical="top"/>
      <protection locked="0"/>
    </xf>
    <xf numFmtId="0" fontId="2" fillId="4" borderId="1" xfId="0" applyFont="1" applyFill="1" applyBorder="1" applyAlignment="1">
      <alignment horizontal="center"/>
    </xf>
    <xf numFmtId="165" fontId="0" fillId="5" borderId="2" xfId="1" applyNumberFormat="1" applyFont="1" applyFill="1" applyBorder="1" applyAlignment="1">
      <alignment horizontal="right" vertical="center"/>
    </xf>
    <xf numFmtId="165" fontId="0" fillId="5" borderId="4" xfId="1" applyNumberFormat="1" applyFont="1" applyFill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/>
    </xf>
    <xf numFmtId="0" fontId="0" fillId="0" borderId="2" xfId="0" applyFill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vertical="top"/>
      <protection locked="0"/>
    </xf>
    <xf numFmtId="0" fontId="2" fillId="4" borderId="2" xfId="0" applyFont="1" applyFill="1" applyBorder="1" applyAlignment="1"/>
    <xf numFmtId="0" fontId="2" fillId="4" borderId="4" xfId="0" applyFont="1" applyFill="1" applyBorder="1" applyAlignment="1"/>
    <xf numFmtId="0" fontId="21" fillId="4" borderId="17" xfId="0" applyFont="1" applyFill="1" applyBorder="1" applyAlignment="1">
      <alignment horizontal="center" wrapText="1"/>
    </xf>
    <xf numFmtId="0" fontId="21" fillId="4" borderId="24" xfId="0" applyFont="1" applyFill="1" applyBorder="1" applyAlignment="1">
      <alignment horizontal="center" wrapText="1"/>
    </xf>
    <xf numFmtId="165" fontId="1" fillId="0" borderId="2" xfId="1" applyNumberFormat="1" applyFill="1" applyBorder="1" applyAlignment="1" applyProtection="1">
      <alignment horizontal="right" vertical="center"/>
      <protection locked="0"/>
    </xf>
    <xf numFmtId="165" fontId="1" fillId="0" borderId="4" xfId="1" applyNumberForma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7" fontId="0" fillId="0" borderId="2" xfId="0" applyNumberFormat="1" applyFill="1" applyBorder="1" applyAlignment="1" applyProtection="1">
      <alignment vertical="top"/>
      <protection locked="0"/>
    </xf>
    <xf numFmtId="17" fontId="0" fillId="0" borderId="4" xfId="0" applyNumberFormat="1" applyFill="1" applyBorder="1" applyAlignment="1" applyProtection="1">
      <alignment vertical="top"/>
      <protection locked="0"/>
    </xf>
    <xf numFmtId="169" fontId="0" fillId="0" borderId="2" xfId="23" applyNumberFormat="1" applyFont="1" applyFill="1" applyBorder="1" applyAlignment="1" applyProtection="1">
      <alignment vertical="top"/>
      <protection locked="0"/>
    </xf>
    <xf numFmtId="169" fontId="0" fillId="0" borderId="5" xfId="23" applyNumberFormat="1" applyFont="1" applyFill="1" applyBorder="1" applyAlignment="1" applyProtection="1">
      <alignment vertical="top"/>
      <protection locked="0"/>
    </xf>
    <xf numFmtId="169" fontId="0" fillId="0" borderId="4" xfId="23" applyNumberFormat="1" applyFont="1" applyFill="1" applyBorder="1" applyAlignment="1" applyProtection="1">
      <alignment vertical="top"/>
      <protection locked="0"/>
    </xf>
    <xf numFmtId="165" fontId="0" fillId="0" borderId="2" xfId="1" applyNumberFormat="1" applyFont="1" applyFill="1" applyBorder="1" applyAlignment="1" applyProtection="1">
      <alignment horizontal="right" vertical="center"/>
      <protection locked="0"/>
    </xf>
    <xf numFmtId="165" fontId="0" fillId="0" borderId="4" xfId="1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right"/>
    </xf>
    <xf numFmtId="0" fontId="2" fillId="4" borderId="5" xfId="0" applyFont="1" applyFill="1" applyBorder="1" applyAlignment="1"/>
    <xf numFmtId="167" fontId="0" fillId="5" borderId="1" xfId="0" applyNumberFormat="1" applyFill="1" applyBorder="1" applyAlignment="1">
      <alignment horizontal="right"/>
    </xf>
    <xf numFmtId="168" fontId="2" fillId="5" borderId="2" xfId="0" applyNumberFormat="1" applyFont="1" applyFill="1" applyBorder="1" applyAlignment="1">
      <alignment horizontal="right"/>
    </xf>
    <xf numFmtId="168" fontId="2" fillId="5" borderId="4" xfId="0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28" xfId="0" applyFont="1" applyFill="1" applyBorder="1" applyAlignment="1">
      <alignment horizontal="right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 applyProtection="1">
      <alignment horizontal="center" vertical="top"/>
      <protection locked="0"/>
    </xf>
    <xf numFmtId="0" fontId="0" fillId="17" borderId="1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top"/>
      <protection locked="0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31" xfId="0" applyFont="1" applyFill="1" applyBorder="1" applyAlignment="1">
      <alignment horizontal="left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3" fillId="0" borderId="1" xfId="8" applyFont="1" applyBorder="1" applyAlignment="1" applyProtection="1">
      <alignment horizontal="right"/>
      <protection locked="0"/>
    </xf>
    <xf numFmtId="0" fontId="23" fillId="0" borderId="13" xfId="8" applyFont="1" applyBorder="1" applyAlignment="1" applyProtection="1">
      <alignment horizontal="center" vertical="center"/>
      <protection locked="0"/>
    </xf>
    <xf numFmtId="0" fontId="23" fillId="0" borderId="1" xfId="8" applyFont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18" borderId="98" xfId="0" applyFont="1" applyFill="1" applyBorder="1" applyAlignment="1">
      <alignment horizontal="center" vertical="center"/>
    </xf>
    <xf numFmtId="0" fontId="2" fillId="18" borderId="99" xfId="0" applyFont="1" applyFill="1" applyBorder="1" applyAlignment="1">
      <alignment horizontal="center" vertical="center"/>
    </xf>
    <xf numFmtId="0" fontId="2" fillId="18" borderId="100" xfId="0" applyFont="1" applyFill="1" applyBorder="1" applyAlignment="1">
      <alignment horizontal="center" vertical="center"/>
    </xf>
    <xf numFmtId="0" fontId="56" fillId="19" borderId="1" xfId="0" applyFont="1" applyFill="1" applyBorder="1" applyAlignment="1">
      <alignment horizontal="center" vertical="center"/>
    </xf>
    <xf numFmtId="0" fontId="56" fillId="20" borderId="0" xfId="0" applyFont="1" applyFill="1" applyAlignment="1">
      <alignment horizontal="center" vertical="center"/>
    </xf>
    <xf numFmtId="0" fontId="0" fillId="0" borderId="0" xfId="0"/>
    <xf numFmtId="0" fontId="50" fillId="30" borderId="0" xfId="9" applyFont="1" applyFill="1" applyAlignment="1" applyProtection="1">
      <alignment horizontal="justify" vertical="center"/>
      <protection locked="0"/>
    </xf>
    <xf numFmtId="0" fontId="60" fillId="30" borderId="0" xfId="9" applyFont="1" applyFill="1" applyAlignment="1" applyProtection="1">
      <alignment horizontal="justify" vertical="center"/>
      <protection locked="0"/>
    </xf>
    <xf numFmtId="0" fontId="60" fillId="30" borderId="15" xfId="9" applyFont="1" applyFill="1" applyBorder="1" applyAlignment="1" applyProtection="1">
      <alignment horizontal="justify" vertical="center"/>
      <protection locked="0"/>
    </xf>
    <xf numFmtId="0" fontId="65" fillId="30" borderId="22" xfId="11" applyFont="1" applyFill="1" applyBorder="1" applyAlignment="1" applyProtection="1">
      <alignment horizontal="justify" vertical="center" wrapText="1"/>
      <protection locked="0"/>
    </xf>
    <xf numFmtId="0" fontId="60" fillId="30" borderId="22" xfId="11" applyFont="1" applyFill="1" applyBorder="1" applyAlignment="1" applyProtection="1">
      <alignment horizontal="justify" vertical="center" wrapText="1"/>
      <protection locked="0"/>
    </xf>
    <xf numFmtId="0" fontId="60" fillId="30" borderId="62" xfId="11" applyFont="1" applyFill="1" applyBorder="1" applyAlignment="1" applyProtection="1">
      <alignment horizontal="justify" vertical="center" wrapText="1"/>
      <protection locked="0"/>
    </xf>
    <xf numFmtId="0" fontId="60" fillId="30" borderId="0" xfId="11" applyFont="1" applyFill="1" applyAlignment="1" applyProtection="1">
      <alignment horizontal="justify" vertical="center" wrapText="1"/>
      <protection locked="0"/>
    </xf>
    <xf numFmtId="0" fontId="60" fillId="30" borderId="0" xfId="9" applyFont="1" applyFill="1" applyAlignment="1" applyProtection="1">
      <alignment horizontal="justify" vertical="center" wrapText="1"/>
      <protection locked="0"/>
    </xf>
    <xf numFmtId="0" fontId="50" fillId="30" borderId="0" xfId="9" applyFont="1" applyFill="1" applyAlignment="1" applyProtection="1">
      <alignment horizontal="justify" vertical="justify"/>
      <protection locked="0"/>
    </xf>
    <xf numFmtId="0" fontId="60" fillId="30" borderId="0" xfId="9" applyFont="1" applyFill="1" applyAlignment="1" applyProtection="1">
      <alignment horizontal="justify" vertical="justify"/>
      <protection locked="0"/>
    </xf>
    <xf numFmtId="0" fontId="64" fillId="30" borderId="39" xfId="15" applyFont="1" applyFill="1" applyBorder="1" applyAlignment="1" applyProtection="1">
      <alignment horizontal="center"/>
      <protection locked="0"/>
    </xf>
    <xf numFmtId="0" fontId="64" fillId="30" borderId="40" xfId="15" applyFont="1" applyFill="1" applyBorder="1" applyAlignment="1" applyProtection="1">
      <alignment horizontal="center"/>
      <protection locked="0"/>
    </xf>
    <xf numFmtId="0" fontId="64" fillId="30" borderId="41" xfId="15" applyFont="1" applyFill="1" applyBorder="1" applyAlignment="1" applyProtection="1">
      <alignment horizontal="center"/>
      <protection locked="0"/>
    </xf>
    <xf numFmtId="49" fontId="65" fillId="30" borderId="46" xfId="11" applyNumberFormat="1" applyFont="1" applyFill="1" applyBorder="1" applyAlignment="1" applyProtection="1">
      <alignment horizontal="center"/>
      <protection locked="0"/>
    </xf>
    <xf numFmtId="49" fontId="65" fillId="30" borderId="47" xfId="11" applyNumberFormat="1" applyFont="1" applyFill="1" applyBorder="1" applyAlignment="1" applyProtection="1">
      <alignment horizontal="center"/>
      <protection locked="0"/>
    </xf>
    <xf numFmtId="0" fontId="65" fillId="30" borderId="51" xfId="11" applyFont="1" applyFill="1" applyBorder="1" applyAlignment="1" applyProtection="1">
      <alignment horizontal="justify" vertical="center" wrapText="1"/>
      <protection locked="0"/>
    </xf>
    <xf numFmtId="0" fontId="65" fillId="30" borderId="52" xfId="11" applyFont="1" applyFill="1" applyBorder="1" applyAlignment="1" applyProtection="1">
      <alignment horizontal="justify" vertical="center" wrapText="1"/>
      <protection locked="0"/>
    </xf>
    <xf numFmtId="0" fontId="65" fillId="30" borderId="56" xfId="11" applyFont="1" applyFill="1" applyBorder="1" applyAlignment="1" applyProtection="1">
      <alignment horizontal="justify" vertical="center" wrapText="1"/>
      <protection locked="0"/>
    </xf>
    <xf numFmtId="0" fontId="65" fillId="30" borderId="59" xfId="11" applyFont="1" applyFill="1" applyBorder="1" applyAlignment="1" applyProtection="1">
      <alignment horizontal="justify" vertical="center" wrapText="1"/>
      <protection locked="0"/>
    </xf>
    <xf numFmtId="0" fontId="65" fillId="30" borderId="29" xfId="11" applyFont="1" applyFill="1" applyBorder="1" applyAlignment="1" applyProtection="1">
      <alignment horizontal="justify" vertical="center" wrapText="1"/>
      <protection locked="0"/>
    </xf>
    <xf numFmtId="0" fontId="69" fillId="9" borderId="6" xfId="0" applyFont="1" applyFill="1" applyBorder="1" applyAlignment="1" applyProtection="1">
      <alignment horizontal="center" vertical="center" wrapText="1"/>
      <protection locked="0"/>
    </xf>
    <xf numFmtId="0" fontId="69" fillId="9" borderId="7" xfId="0" applyFont="1" applyFill="1" applyBorder="1" applyAlignment="1" applyProtection="1">
      <alignment horizontal="center" vertical="center" wrapText="1"/>
      <protection locked="0"/>
    </xf>
    <xf numFmtId="0" fontId="69" fillId="9" borderId="14" xfId="0" applyFont="1" applyFill="1" applyBorder="1" applyAlignment="1" applyProtection="1">
      <alignment horizontal="center" vertical="center" wrapText="1"/>
      <protection locked="0"/>
    </xf>
    <xf numFmtId="0" fontId="69" fillId="9" borderId="16" xfId="0" applyFont="1" applyFill="1" applyBorder="1" applyAlignment="1" applyProtection="1">
      <alignment horizontal="center" vertical="center" wrapText="1"/>
      <protection locked="0"/>
    </xf>
    <xf numFmtId="0" fontId="69" fillId="9" borderId="69" xfId="0" applyFont="1" applyFill="1" applyBorder="1" applyAlignment="1" applyProtection="1">
      <alignment horizontal="center" vertical="center"/>
      <protection locked="0"/>
    </xf>
    <xf numFmtId="0" fontId="69" fillId="9" borderId="70" xfId="0" applyFont="1" applyFill="1" applyBorder="1" applyAlignment="1" applyProtection="1">
      <alignment horizontal="center" vertical="center"/>
      <protection locked="0"/>
    </xf>
    <xf numFmtId="0" fontId="11" fillId="31" borderId="2" xfId="8" applyFont="1" applyFill="1" applyBorder="1" applyAlignment="1" applyProtection="1">
      <alignment horizontal="left"/>
      <protection locked="0"/>
    </xf>
    <xf numFmtId="0" fontId="11" fillId="31" borderId="4" xfId="8" applyFont="1" applyFill="1" applyBorder="1" applyAlignment="1" applyProtection="1">
      <alignment horizontal="left"/>
      <protection locked="0"/>
    </xf>
    <xf numFmtId="0" fontId="2" fillId="31" borderId="2" xfId="8" applyFont="1" applyFill="1" applyBorder="1" applyAlignment="1" applyProtection="1">
      <alignment horizontal="center"/>
      <protection locked="0"/>
    </xf>
    <xf numFmtId="0" fontId="2" fillId="31" borderId="4" xfId="8" applyFont="1" applyFill="1" applyBorder="1" applyAlignment="1" applyProtection="1">
      <alignment horizontal="center"/>
      <protection locked="0"/>
    </xf>
    <xf numFmtId="0" fontId="2" fillId="31" borderId="1" xfId="8" applyFont="1" applyFill="1" applyBorder="1" applyAlignment="1" applyProtection="1">
      <alignment horizontal="center"/>
      <protection locked="0"/>
    </xf>
    <xf numFmtId="0" fontId="11" fillId="31" borderId="2" xfId="8" applyFill="1" applyBorder="1" applyAlignment="1" applyProtection="1">
      <alignment horizontal="center"/>
      <protection locked="0"/>
    </xf>
    <xf numFmtId="0" fontId="11" fillId="31" borderId="4" xfId="8" applyFill="1" applyBorder="1" applyAlignment="1" applyProtection="1">
      <alignment horizontal="center"/>
      <protection locked="0"/>
    </xf>
    <xf numFmtId="0" fontId="11" fillId="31" borderId="5" xfId="8" applyFill="1" applyBorder="1" applyAlignment="1" applyProtection="1">
      <alignment horizontal="center"/>
      <protection locked="0"/>
    </xf>
    <xf numFmtId="0" fontId="2" fillId="31" borderId="5" xfId="8" applyFont="1" applyFill="1" applyBorder="1" applyAlignment="1" applyProtection="1">
      <alignment horizontal="center"/>
      <protection locked="0"/>
    </xf>
    <xf numFmtId="0" fontId="11" fillId="31" borderId="1" xfId="8" applyFont="1" applyFill="1" applyBorder="1" applyAlignment="1" applyProtection="1">
      <alignment horizontal="center"/>
      <protection locked="0"/>
    </xf>
    <xf numFmtId="0" fontId="7" fillId="31" borderId="0" xfId="8" applyFont="1" applyFill="1" applyAlignment="1" applyProtection="1">
      <alignment horizontal="center"/>
      <protection locked="0"/>
    </xf>
    <xf numFmtId="0" fontId="11" fillId="31" borderId="2" xfId="8" applyFill="1" applyBorder="1" applyAlignment="1" applyProtection="1">
      <alignment horizontal="left"/>
      <protection locked="0"/>
    </xf>
    <xf numFmtId="0" fontId="11" fillId="31" borderId="4" xfId="8" applyFill="1" applyBorder="1" applyAlignment="1" applyProtection="1">
      <alignment horizontal="left"/>
      <protection locked="0"/>
    </xf>
    <xf numFmtId="0" fontId="2" fillId="31" borderId="1" xfId="8" applyFont="1" applyFill="1" applyBorder="1" applyAlignment="1" applyProtection="1">
      <alignment horizontal="center" vertical="center"/>
      <protection locked="0"/>
    </xf>
    <xf numFmtId="0" fontId="11" fillId="31" borderId="2" xfId="8" applyFill="1" applyBorder="1" applyAlignment="1" applyProtection="1">
      <alignment horizontal="center" vertical="center" wrapText="1"/>
      <protection locked="0"/>
    </xf>
    <xf numFmtId="0" fontId="11" fillId="31" borderId="4" xfId="8" applyFill="1" applyBorder="1" applyAlignment="1" applyProtection="1">
      <alignment horizontal="center" vertical="center" wrapText="1"/>
      <protection locked="0"/>
    </xf>
    <xf numFmtId="0" fontId="11" fillId="31" borderId="12" xfId="8" applyFont="1" applyFill="1" applyBorder="1" applyAlignment="1" applyProtection="1">
      <alignment horizontal="center"/>
      <protection locked="0"/>
    </xf>
    <xf numFmtId="0" fontId="11" fillId="31" borderId="32" xfId="8" applyFont="1" applyFill="1" applyBorder="1" applyAlignment="1" applyProtection="1">
      <alignment horizontal="center"/>
      <protection locked="0"/>
    </xf>
    <xf numFmtId="173" fontId="11" fillId="31" borderId="1" xfId="8" applyNumberFormat="1" applyFill="1" applyBorder="1" applyAlignment="1" applyProtection="1">
      <alignment horizontal="center"/>
      <protection locked="0"/>
    </xf>
    <xf numFmtId="0" fontId="11" fillId="31" borderId="2" xfId="8" applyFont="1" applyFill="1" applyBorder="1" applyAlignment="1" applyProtection="1">
      <alignment horizontal="center"/>
      <protection locked="0"/>
    </xf>
    <xf numFmtId="0" fontId="11" fillId="31" borderId="4" xfId="8" applyFont="1" applyFill="1" applyBorder="1" applyAlignment="1" applyProtection="1">
      <alignment horizontal="center"/>
      <protection locked="0"/>
    </xf>
    <xf numFmtId="0" fontId="11" fillId="31" borderId="1" xfId="8" applyFont="1" applyFill="1" applyBorder="1" applyAlignment="1" applyProtection="1">
      <alignment horizontal="center" vertical="center" wrapText="1"/>
      <protection locked="0"/>
    </xf>
    <xf numFmtId="0" fontId="11" fillId="31" borderId="1" xfId="8" applyFill="1" applyBorder="1" applyAlignment="1" applyProtection="1">
      <alignment horizontal="center" vertical="center" wrapText="1"/>
      <protection locked="0"/>
    </xf>
    <xf numFmtId="10" fontId="0" fillId="0" borderId="0" xfId="17" applyNumberFormat="1" applyFont="1" applyBorder="1" applyAlignment="1" applyProtection="1">
      <alignment horizontal="center" vertical="center"/>
    </xf>
    <xf numFmtId="0" fontId="2" fillId="25" borderId="17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166" fontId="2" fillId="25" borderId="17" xfId="1" applyFont="1" applyFill="1" applyBorder="1" applyAlignment="1" applyProtection="1">
      <alignment horizontal="center" vertical="center" wrapText="1"/>
    </xf>
    <xf numFmtId="0" fontId="2" fillId="26" borderId="17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26" borderId="17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vertical="center" wrapText="1"/>
    </xf>
    <xf numFmtId="0" fontId="0" fillId="0" borderId="24" xfId="0" applyBorder="1" applyAlignment="1" applyProtection="1">
      <alignment wrapText="1"/>
    </xf>
    <xf numFmtId="173" fontId="0" fillId="0" borderId="17" xfId="0" applyNumberFormat="1" applyBorder="1" applyAlignment="1" applyProtection="1">
      <alignment horizontal="center" vertical="center"/>
    </xf>
    <xf numFmtId="173" fontId="0" fillId="0" borderId="42" xfId="0" applyNumberFormat="1" applyBorder="1" applyAlignment="1" applyProtection="1">
      <alignment horizontal="center" vertical="center"/>
    </xf>
    <xf numFmtId="173" fontId="0" fillId="0" borderId="24" xfId="0" applyNumberFormat="1" applyBorder="1" applyAlignment="1" applyProtection="1">
      <alignment horizontal="center" vertical="center"/>
    </xf>
    <xf numFmtId="173" fontId="2" fillId="0" borderId="17" xfId="0" applyNumberFormat="1" applyFont="1" applyBorder="1" applyAlignment="1" applyProtection="1">
      <alignment horizontal="center" vertical="center"/>
    </xf>
    <xf numFmtId="173" fontId="2" fillId="0" borderId="42" xfId="0" applyNumberFormat="1" applyFont="1" applyBorder="1" applyAlignment="1" applyProtection="1">
      <alignment horizontal="center" vertical="center"/>
    </xf>
    <xf numFmtId="173" fontId="2" fillId="0" borderId="24" xfId="0" applyNumberFormat="1" applyFont="1" applyBorder="1" applyAlignment="1" applyProtection="1">
      <alignment horizontal="center" vertical="center"/>
    </xf>
    <xf numFmtId="173" fontId="2" fillId="16" borderId="17" xfId="0" applyNumberFormat="1" applyFont="1" applyFill="1" applyBorder="1" applyAlignment="1" applyProtection="1">
      <alignment horizontal="center" vertical="center"/>
    </xf>
    <xf numFmtId="173" fontId="2" fillId="16" borderId="42" xfId="0" applyNumberFormat="1" applyFont="1" applyFill="1" applyBorder="1" applyAlignment="1" applyProtection="1">
      <alignment horizontal="center" vertical="center"/>
    </xf>
    <xf numFmtId="173" fontId="2" fillId="16" borderId="2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8" fillId="16" borderId="17" xfId="0" applyFont="1" applyFill="1" applyBorder="1" applyAlignment="1" applyProtection="1">
      <alignment horizontal="left" vertical="center" wrapText="1"/>
    </xf>
    <xf numFmtId="0" fontId="58" fillId="16" borderId="42" xfId="0" applyFont="1" applyFill="1" applyBorder="1" applyAlignment="1" applyProtection="1">
      <alignment horizontal="left" vertical="center" wrapText="1"/>
    </xf>
    <xf numFmtId="0" fontId="58" fillId="16" borderId="24" xfId="0" applyFont="1" applyFill="1" applyBorder="1" applyAlignment="1" applyProtection="1">
      <alignment horizontal="left" vertical="center" wrapText="1"/>
    </xf>
    <xf numFmtId="176" fontId="0" fillId="22" borderId="1" xfId="0" applyNumberFormat="1" applyFill="1" applyBorder="1" applyAlignment="1" applyProtection="1">
      <alignment horizontal="center" vertical="center"/>
      <protection locked="0"/>
    </xf>
    <xf numFmtId="173" fontId="0" fillId="16" borderId="1" xfId="0" applyNumberFormat="1" applyFill="1" applyBorder="1" applyAlignment="1" applyProtection="1">
      <alignment horizontal="center" vertical="center" wrapText="1"/>
    </xf>
    <xf numFmtId="166" fontId="0" fillId="0" borderId="1" xfId="1" applyFont="1" applyBorder="1" applyAlignment="1" applyProtection="1">
      <alignment horizontal="center" vertical="center"/>
    </xf>
    <xf numFmtId="166" fontId="0" fillId="0" borderId="17" xfId="1" applyFont="1" applyBorder="1" applyAlignment="1" applyProtection="1">
      <alignment horizontal="center" vertical="center" wrapText="1"/>
    </xf>
    <xf numFmtId="166" fontId="0" fillId="0" borderId="42" xfId="1" applyFont="1" applyBorder="1" applyAlignment="1" applyProtection="1">
      <alignment horizontal="center" vertical="center" wrapText="1"/>
    </xf>
    <xf numFmtId="166" fontId="0" fillId="0" borderId="24" xfId="1" applyFont="1" applyBorder="1" applyAlignment="1" applyProtection="1">
      <alignment horizontal="center" vertical="center" wrapText="1"/>
    </xf>
    <xf numFmtId="166" fontId="0" fillId="0" borderId="17" xfId="1" applyFont="1" applyBorder="1" applyAlignment="1" applyProtection="1">
      <alignment horizontal="center" vertical="center"/>
    </xf>
    <xf numFmtId="166" fontId="0" fillId="0" borderId="42" xfId="1" applyFont="1" applyBorder="1" applyAlignment="1" applyProtection="1">
      <alignment horizontal="center" vertical="center"/>
    </xf>
    <xf numFmtId="166" fontId="0" fillId="0" borderId="24" xfId="1" applyFont="1" applyBorder="1" applyAlignment="1" applyProtection="1">
      <alignment horizontal="center" vertical="center"/>
    </xf>
    <xf numFmtId="175" fontId="0" fillId="22" borderId="17" xfId="0" applyNumberFormat="1" applyFill="1" applyBorder="1" applyAlignment="1" applyProtection="1">
      <alignment horizontal="center" vertical="center"/>
      <protection locked="0"/>
    </xf>
    <xf numFmtId="175" fontId="0" fillId="22" borderId="42" xfId="0" applyNumberFormat="1" applyFill="1" applyBorder="1" applyAlignment="1" applyProtection="1">
      <alignment horizontal="center" vertical="center"/>
      <protection locked="0"/>
    </xf>
    <xf numFmtId="175" fontId="0" fillId="22" borderId="24" xfId="0" applyNumberFormat="1" applyFill="1" applyBorder="1" applyAlignment="1" applyProtection="1">
      <alignment horizontal="center" vertical="center"/>
      <protection locked="0"/>
    </xf>
    <xf numFmtId="173" fontId="2" fillId="16" borderId="1" xfId="0" applyNumberFormat="1" applyFont="1" applyFill="1" applyBorder="1" applyAlignment="1" applyProtection="1">
      <alignment horizontal="center" vertical="center"/>
    </xf>
    <xf numFmtId="0" fontId="58" fillId="16" borderId="2" xfId="0" applyFont="1" applyFill="1" applyBorder="1" applyAlignment="1" applyProtection="1">
      <alignment horizontal="left" vertical="center" wrapText="1"/>
    </xf>
    <xf numFmtId="176" fontId="0" fillId="22" borderId="1" xfId="0" applyNumberFormat="1" applyFill="1" applyBorder="1" applyAlignment="1" applyProtection="1">
      <alignment horizontal="center" vertical="center" wrapText="1"/>
      <protection locked="0"/>
    </xf>
    <xf numFmtId="173" fontId="0" fillId="22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1" applyFont="1" applyBorder="1" applyAlignment="1" applyProtection="1">
      <alignment horizontal="center" vertical="center" wrapText="1"/>
    </xf>
    <xf numFmtId="173" fontId="0" fillId="16" borderId="1" xfId="0" applyNumberFormat="1" applyFill="1" applyBorder="1" applyAlignment="1" applyProtection="1">
      <alignment horizontal="center" vertical="center"/>
    </xf>
    <xf numFmtId="175" fontId="0" fillId="22" borderId="1" xfId="0" applyNumberFormat="1" applyFill="1" applyBorder="1" applyAlignment="1" applyProtection="1">
      <alignment horizontal="center" vertical="center"/>
      <protection locked="0"/>
    </xf>
    <xf numFmtId="173" fontId="0" fillId="16" borderId="17" xfId="0" applyNumberFormat="1" applyFill="1" applyBorder="1" applyAlignment="1" applyProtection="1">
      <alignment horizontal="center" vertical="center"/>
    </xf>
    <xf numFmtId="173" fontId="0" fillId="16" borderId="42" xfId="0" applyNumberFormat="1" applyFill="1" applyBorder="1" applyAlignment="1" applyProtection="1">
      <alignment horizontal="center" vertical="center"/>
    </xf>
    <xf numFmtId="173" fontId="0" fillId="16" borderId="24" xfId="0" applyNumberForma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/>
    </xf>
    <xf numFmtId="166" fontId="0" fillId="0" borderId="17" xfId="1" applyNumberFormat="1" applyFont="1" applyBorder="1" applyAlignment="1" applyProtection="1">
      <alignment horizontal="center" vertical="center" wrapText="1"/>
    </xf>
    <xf numFmtId="166" fontId="0" fillId="0" borderId="42" xfId="1" applyNumberFormat="1" applyFont="1" applyBorder="1" applyAlignment="1" applyProtection="1">
      <alignment horizontal="center" vertical="center" wrapText="1"/>
    </xf>
    <xf numFmtId="166" fontId="0" fillId="0" borderId="24" xfId="1" applyNumberFormat="1" applyFont="1" applyBorder="1" applyAlignment="1" applyProtection="1">
      <alignment horizontal="center" vertical="center" wrapText="1"/>
    </xf>
    <xf numFmtId="0" fontId="58" fillId="16" borderId="1" xfId="0" applyFont="1" applyFill="1" applyBorder="1" applyAlignment="1" applyProtection="1">
      <alignment horizontal="center" vertical="center" wrapText="1"/>
    </xf>
    <xf numFmtId="176" fontId="0" fillId="22" borderId="17" xfId="0" applyNumberFormat="1" applyFill="1" applyBorder="1" applyAlignment="1" applyProtection="1">
      <alignment horizontal="center" vertical="center"/>
      <protection locked="0"/>
    </xf>
    <xf numFmtId="176" fontId="0" fillId="22" borderId="42" xfId="0" applyNumberFormat="1" applyFill="1" applyBorder="1" applyAlignment="1" applyProtection="1">
      <alignment horizontal="center" vertical="center"/>
      <protection locked="0"/>
    </xf>
    <xf numFmtId="176" fontId="0" fillId="22" borderId="24" xfId="0" applyNumberFormat="1" applyFill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176" fontId="30" fillId="22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8" fontId="11" fillId="2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0" fillId="16" borderId="1" xfId="0" applyFill="1" applyBorder="1" applyAlignment="1" applyProtection="1">
      <alignment horizontal="center" vertical="center" wrapText="1"/>
    </xf>
    <xf numFmtId="0" fontId="11" fillId="16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8" fillId="16" borderId="17" xfId="0" applyFont="1" applyFill="1" applyBorder="1" applyAlignment="1" applyProtection="1">
      <alignment horizontal="center" vertical="center" wrapText="1"/>
    </xf>
    <xf numFmtId="0" fontId="58" fillId="16" borderId="42" xfId="0" applyFont="1" applyFill="1" applyBorder="1" applyAlignment="1" applyProtection="1">
      <alignment horizontal="center" vertical="center" wrapText="1"/>
    </xf>
    <xf numFmtId="0" fontId="58" fillId="16" borderId="24" xfId="0" applyFont="1" applyFill="1" applyBorder="1" applyAlignment="1" applyProtection="1">
      <alignment horizontal="center" vertical="center" wrapText="1"/>
    </xf>
    <xf numFmtId="0" fontId="61" fillId="16" borderId="1" xfId="0" applyFont="1" applyFill="1" applyBorder="1" applyAlignment="1" applyProtection="1">
      <alignment horizontal="left" vertical="center" wrapText="1"/>
    </xf>
    <xf numFmtId="0" fontId="58" fillId="16" borderId="1" xfId="8" applyFont="1" applyFill="1" applyBorder="1" applyAlignment="1" applyProtection="1">
      <alignment horizontal="left" vertical="center" wrapText="1"/>
    </xf>
    <xf numFmtId="0" fontId="0" fillId="16" borderId="17" xfId="0" applyFill="1" applyBorder="1" applyAlignment="1" applyProtection="1">
      <alignment horizontal="center" vertical="center"/>
    </xf>
    <xf numFmtId="0" fontId="0" fillId="16" borderId="42" xfId="0" applyFill="1" applyBorder="1" applyAlignment="1" applyProtection="1">
      <alignment horizontal="center" vertical="center"/>
    </xf>
    <xf numFmtId="0" fontId="0" fillId="16" borderId="24" xfId="0" applyFill="1" applyBorder="1" applyAlignment="1" applyProtection="1">
      <alignment horizontal="center" vertical="center"/>
    </xf>
    <xf numFmtId="0" fontId="11" fillId="16" borderId="17" xfId="0" applyFont="1" applyFill="1" applyBorder="1" applyAlignment="1" applyProtection="1">
      <alignment horizontal="center" vertical="center" wrapText="1"/>
    </xf>
    <xf numFmtId="0" fontId="11" fillId="16" borderId="42" xfId="0" applyFont="1" applyFill="1" applyBorder="1" applyAlignment="1" applyProtection="1">
      <alignment horizontal="center" vertical="center" wrapText="1"/>
    </xf>
    <xf numFmtId="0" fontId="11" fillId="16" borderId="24" xfId="0" applyFont="1" applyFill="1" applyBorder="1" applyAlignment="1" applyProtection="1">
      <alignment horizontal="center" vertical="center" wrapText="1"/>
    </xf>
    <xf numFmtId="0" fontId="0" fillId="16" borderId="42" xfId="0" applyFill="1" applyBorder="1" applyAlignment="1" applyProtection="1">
      <alignment horizontal="center" vertical="center" wrapText="1"/>
    </xf>
    <xf numFmtId="0" fontId="0" fillId="16" borderId="24" xfId="0" applyFill="1" applyBorder="1" applyAlignment="1" applyProtection="1">
      <alignment horizontal="center" vertical="center" wrapText="1"/>
    </xf>
    <xf numFmtId="0" fontId="0" fillId="16" borderId="17" xfId="0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8" fillId="16" borderId="1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61" fillId="16" borderId="17" xfId="0" applyFont="1" applyFill="1" applyBorder="1" applyAlignment="1" applyProtection="1">
      <alignment horizontal="left" vertical="center" wrapText="1"/>
    </xf>
    <xf numFmtId="0" fontId="61" fillId="16" borderId="42" xfId="0" applyFont="1" applyFill="1" applyBorder="1" applyAlignment="1" applyProtection="1">
      <alignment horizontal="left" vertical="center" wrapText="1"/>
    </xf>
    <xf numFmtId="0" fontId="61" fillId="16" borderId="24" xfId="0" applyFont="1" applyFill="1" applyBorder="1" applyAlignment="1" applyProtection="1">
      <alignment horizontal="left" vertical="center" wrapText="1"/>
    </xf>
    <xf numFmtId="166" fontId="0" fillId="16" borderId="0" xfId="0" applyNumberFormat="1" applyFill="1" applyBorder="1" applyAlignment="1" applyProtection="1">
      <alignment horizontal="center" vertical="center"/>
    </xf>
    <xf numFmtId="10" fontId="45" fillId="16" borderId="0" xfId="17" applyNumberFormat="1" applyFont="1" applyFill="1" applyBorder="1" applyAlignment="1" applyProtection="1">
      <alignment horizontal="center" vertical="center" wrapText="1"/>
    </xf>
    <xf numFmtId="175" fontId="0" fillId="22" borderId="1" xfId="0" applyNumberForma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60" fillId="16" borderId="0" xfId="0" applyFont="1" applyFill="1" applyBorder="1" applyAlignment="1" applyProtection="1">
      <alignment horizontal="center" vertical="center"/>
    </xf>
    <xf numFmtId="2" fontId="14" fillId="0" borderId="3" xfId="0" applyNumberFormat="1" applyFont="1" applyBorder="1" applyAlignment="1" applyProtection="1">
      <alignment horizontal="center" vertical="center"/>
    </xf>
    <xf numFmtId="176" fontId="0" fillId="22" borderId="17" xfId="0" applyNumberFormat="1" applyFill="1" applyBorder="1" applyAlignment="1" applyProtection="1">
      <alignment horizontal="center" vertical="center" wrapText="1"/>
      <protection locked="0"/>
    </xf>
    <xf numFmtId="176" fontId="0" fillId="22" borderId="42" xfId="0" applyNumberFormat="1" applyFill="1" applyBorder="1" applyAlignment="1" applyProtection="1">
      <alignment horizontal="center" vertical="center" wrapText="1"/>
      <protection locked="0"/>
    </xf>
    <xf numFmtId="176" fontId="0" fillId="22" borderId="24" xfId="0" applyNumberFormat="1" applyFill="1" applyBorder="1" applyAlignment="1" applyProtection="1">
      <alignment horizontal="center" vertical="center" wrapText="1"/>
      <protection locked="0"/>
    </xf>
    <xf numFmtId="0" fontId="60" fillId="16" borderId="1" xfId="0" applyFont="1" applyFill="1" applyBorder="1" applyAlignment="1" applyProtection="1">
      <alignment horizontal="center" vertical="center"/>
    </xf>
    <xf numFmtId="0" fontId="60" fillId="16" borderId="17" xfId="0" applyFont="1" applyFill="1" applyBorder="1" applyAlignment="1" applyProtection="1">
      <alignment horizontal="center" vertical="center"/>
    </xf>
    <xf numFmtId="0" fontId="60" fillId="16" borderId="42" xfId="0" applyFont="1" applyFill="1" applyBorder="1" applyAlignment="1" applyProtection="1">
      <alignment horizontal="center" vertical="center"/>
    </xf>
    <xf numFmtId="0" fontId="60" fillId="16" borderId="24" xfId="0" applyFont="1" applyFill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16" borderId="1" xfId="0" applyFont="1" applyFill="1" applyBorder="1" applyAlignment="1" applyProtection="1">
      <alignment horizontal="center" vertical="center"/>
    </xf>
    <xf numFmtId="0" fontId="11" fillId="16" borderId="17" xfId="0" applyFont="1" applyFill="1" applyBorder="1" applyAlignment="1" applyProtection="1">
      <alignment horizontal="center" vertical="center"/>
    </xf>
    <xf numFmtId="166" fontId="30" fillId="16" borderId="1" xfId="1" applyFont="1" applyFill="1" applyBorder="1" applyAlignment="1" applyProtection="1">
      <alignment horizontal="center" vertical="center"/>
    </xf>
    <xf numFmtId="12" fontId="11" fillId="0" borderId="1" xfId="0" quotePrefix="1" applyNumberFormat="1" applyFont="1" applyBorder="1" applyAlignment="1" applyProtection="1">
      <alignment horizontal="center" vertical="center"/>
    </xf>
    <xf numFmtId="12" fontId="0" fillId="0" borderId="1" xfId="0" applyNumberForma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8" fillId="16" borderId="1" xfId="0" applyFont="1" applyFill="1" applyBorder="1" applyAlignment="1" applyProtection="1">
      <alignment horizontal="center" vertical="justify"/>
    </xf>
    <xf numFmtId="0" fontId="0" fillId="0" borderId="17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58" fillId="0" borderId="1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24" xfId="0" applyFont="1" applyFill="1" applyBorder="1" applyAlignment="1" applyProtection="1">
      <alignment horizontal="center" vertical="center" wrapText="1"/>
    </xf>
    <xf numFmtId="176" fontId="0" fillId="16" borderId="0" xfId="0" applyNumberFormat="1" applyFill="1" applyBorder="1" applyAlignment="1" applyProtection="1">
      <alignment horizontal="center" vertical="center"/>
    </xf>
    <xf numFmtId="0" fontId="0" fillId="16" borderId="0" xfId="0" quotePrefix="1" applyFill="1" applyBorder="1" applyAlignment="1" applyProtection="1">
      <alignment horizontal="center" vertical="center"/>
    </xf>
    <xf numFmtId="0" fontId="0" fillId="16" borderId="0" xfId="0" applyFill="1" applyBorder="1" applyAlignment="1" applyProtection="1">
      <alignment horizontal="center" vertical="center"/>
    </xf>
    <xf numFmtId="0" fontId="0" fillId="16" borderId="0" xfId="0" applyFill="1" applyBorder="1" applyAlignment="1" applyProtection="1">
      <alignment horizontal="center"/>
    </xf>
    <xf numFmtId="0" fontId="58" fillId="0" borderId="1" xfId="0" applyFont="1" applyFill="1" applyBorder="1" applyAlignment="1" applyProtection="1">
      <alignment horizontal="left" vertical="center" wrapText="1"/>
    </xf>
    <xf numFmtId="10" fontId="42" fillId="16" borderId="0" xfId="17" applyNumberFormat="1" applyFont="1" applyFill="1" applyBorder="1" applyAlignment="1" applyProtection="1">
      <alignment horizontal="center" vertical="center" wrapText="1"/>
    </xf>
    <xf numFmtId="0" fontId="0" fillId="16" borderId="0" xfId="0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center" vertical="center"/>
    </xf>
    <xf numFmtId="10" fontId="0" fillId="16" borderId="0" xfId="17" applyNumberFormat="1" applyFont="1" applyFill="1" applyBorder="1" applyAlignment="1" applyProtection="1">
      <alignment horizontal="center" vertical="center" wrapText="1"/>
    </xf>
    <xf numFmtId="166" fontId="2" fillId="16" borderId="5" xfId="1" applyFont="1" applyFill="1" applyBorder="1" applyAlignment="1" applyProtection="1">
      <alignment horizontal="center" vertical="center" wrapText="1"/>
    </xf>
    <xf numFmtId="166" fontId="2" fillId="16" borderId="4" xfId="1" applyFont="1" applyFill="1" applyBorder="1" applyAlignment="1" applyProtection="1">
      <alignment horizontal="center" vertical="center" wrapText="1"/>
    </xf>
    <xf numFmtId="173" fontId="11" fillId="16" borderId="0" xfId="8" applyNumberFormat="1" applyFill="1" applyBorder="1" applyAlignment="1" applyProtection="1">
      <alignment horizontal="center" vertical="center" wrapText="1"/>
    </xf>
    <xf numFmtId="173" fontId="0" fillId="16" borderId="0" xfId="0" applyNumberFormat="1" applyFill="1" applyBorder="1" applyAlignment="1" applyProtection="1">
      <alignment horizontal="center" vertical="center"/>
    </xf>
    <xf numFmtId="0" fontId="58" fillId="16" borderId="1" xfId="0" applyFont="1" applyFill="1" applyBorder="1" applyAlignment="1" applyProtection="1">
      <alignment horizontal="left" vertical="center"/>
    </xf>
    <xf numFmtId="0" fontId="58" fillId="16" borderId="17" xfId="0" applyFont="1" applyFill="1" applyBorder="1" applyAlignment="1" applyProtection="1">
      <alignment horizontal="left" vertical="center"/>
    </xf>
    <xf numFmtId="0" fontId="58" fillId="16" borderId="24" xfId="0" applyFont="1" applyFill="1" applyBorder="1" applyAlignment="1" applyProtection="1">
      <alignment horizontal="left" vertical="center"/>
    </xf>
    <xf numFmtId="0" fontId="21" fillId="16" borderId="0" xfId="0" applyFont="1" applyFill="1" applyBorder="1" applyAlignment="1" applyProtection="1">
      <alignment horizontal="center" vertical="center" wrapText="1"/>
    </xf>
    <xf numFmtId="166" fontId="29" fillId="16" borderId="0" xfId="1" applyFont="1" applyFill="1" applyBorder="1" applyAlignment="1" applyProtection="1">
      <alignment horizontal="center" vertical="center"/>
    </xf>
    <xf numFmtId="173" fontId="29" fillId="16" borderId="0" xfId="1" applyNumberFormat="1" applyFont="1" applyFill="1" applyBorder="1" applyAlignment="1" applyProtection="1">
      <alignment horizontal="center" vertical="center"/>
    </xf>
    <xf numFmtId="0" fontId="58" fillId="16" borderId="17" xfId="0" applyFont="1" applyFill="1" applyBorder="1" applyAlignment="1" applyProtection="1">
      <alignment horizontal="center" vertical="justify"/>
    </xf>
    <xf numFmtId="0" fontId="58" fillId="16" borderId="42" xfId="0" applyFont="1" applyFill="1" applyBorder="1" applyAlignment="1" applyProtection="1">
      <alignment horizontal="center" vertical="justify"/>
    </xf>
    <xf numFmtId="0" fontId="58" fillId="16" borderId="24" xfId="0" applyFont="1" applyFill="1" applyBorder="1" applyAlignment="1" applyProtection="1">
      <alignment horizontal="center" vertical="justify"/>
    </xf>
    <xf numFmtId="0" fontId="0" fillId="0" borderId="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3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0" fontId="0" fillId="16" borderId="0" xfId="17" applyNumberFormat="1" applyFont="1" applyFill="1" applyBorder="1" applyAlignment="1" applyProtection="1">
      <alignment horizontal="center" vertical="center"/>
    </xf>
    <xf numFmtId="173" fontId="11" fillId="16" borderId="0" xfId="0" applyNumberFormat="1" applyFont="1" applyFill="1" applyBorder="1" applyAlignment="1" applyProtection="1">
      <alignment horizontal="center" vertical="center"/>
    </xf>
    <xf numFmtId="166" fontId="0" fillId="0" borderId="3" xfId="1" applyFont="1" applyBorder="1" applyAlignment="1" applyProtection="1">
      <alignment horizontal="center" vertical="center"/>
    </xf>
    <xf numFmtId="166" fontId="0" fillId="0" borderId="0" xfId="1" applyFont="1" applyBorder="1" applyAlignment="1" applyProtection="1">
      <alignment horizontal="center" vertical="center"/>
    </xf>
    <xf numFmtId="166" fontId="0" fillId="0" borderId="28" xfId="1" applyFont="1" applyBorder="1" applyAlignment="1" applyProtection="1">
      <alignment horizontal="center" vertical="center"/>
    </xf>
    <xf numFmtId="173" fontId="0" fillId="16" borderId="12" xfId="0" applyNumberFormat="1" applyFill="1" applyBorder="1" applyAlignment="1" applyProtection="1">
      <alignment horizontal="center" vertical="center" wrapText="1"/>
    </xf>
    <xf numFmtId="173" fontId="0" fillId="16" borderId="13" xfId="0" applyNumberFormat="1" applyFill="1" applyBorder="1" applyAlignment="1" applyProtection="1">
      <alignment horizontal="center" vertical="center" wrapText="1"/>
    </xf>
    <xf numFmtId="173" fontId="0" fillId="16" borderId="32" xfId="0" applyNumberFormat="1" applyFill="1" applyBorder="1" applyAlignment="1" applyProtection="1">
      <alignment horizontal="center" vertical="center" wrapText="1"/>
    </xf>
    <xf numFmtId="0" fontId="58" fillId="0" borderId="17" xfId="0" applyFont="1" applyFill="1" applyBorder="1" applyAlignment="1" applyProtection="1">
      <alignment horizontal="left" vertical="center" wrapText="1"/>
    </xf>
    <xf numFmtId="0" fontId="58" fillId="0" borderId="42" xfId="0" applyFont="1" applyFill="1" applyBorder="1" applyAlignment="1" applyProtection="1">
      <alignment horizontal="left" vertical="center" wrapText="1"/>
    </xf>
    <xf numFmtId="0" fontId="58" fillId="0" borderId="24" xfId="0" applyFont="1" applyFill="1" applyBorder="1" applyAlignment="1" applyProtection="1">
      <alignment horizontal="left" vertical="center" wrapText="1"/>
    </xf>
    <xf numFmtId="0" fontId="60" fillId="0" borderId="1" xfId="0" applyFont="1" applyFill="1" applyBorder="1" applyAlignment="1" applyProtection="1">
      <alignment horizontal="center" vertical="center"/>
    </xf>
    <xf numFmtId="0" fontId="2" fillId="26" borderId="1" xfId="0" applyFont="1" applyFill="1" applyBorder="1" applyAlignment="1" applyProtection="1">
      <alignment horizontal="center" vertical="center"/>
    </xf>
    <xf numFmtId="0" fontId="2" fillId="24" borderId="17" xfId="0" applyFont="1" applyFill="1" applyBorder="1" applyAlignment="1" applyProtection="1">
      <alignment horizontal="center" vertical="center"/>
    </xf>
    <xf numFmtId="0" fontId="2" fillId="24" borderId="24" xfId="0" applyFont="1" applyFill="1" applyBorder="1" applyAlignment="1" applyProtection="1">
      <alignment horizontal="center" vertical="center"/>
    </xf>
    <xf numFmtId="0" fontId="2" fillId="25" borderId="2" xfId="0" applyFont="1" applyFill="1" applyBorder="1" applyAlignment="1" applyProtection="1">
      <alignment horizontal="center" vertical="center"/>
    </xf>
    <xf numFmtId="0" fontId="2" fillId="25" borderId="5" xfId="0" applyFont="1" applyFill="1" applyBorder="1" applyAlignment="1" applyProtection="1">
      <alignment horizontal="center" vertical="center"/>
    </xf>
    <xf numFmtId="0" fontId="2" fillId="25" borderId="4" xfId="0" applyFont="1" applyFill="1" applyBorder="1" applyAlignment="1" applyProtection="1">
      <alignment horizontal="center" vertical="center"/>
    </xf>
    <xf numFmtId="0" fontId="2" fillId="24" borderId="1" xfId="0" applyFont="1" applyFill="1" applyBorder="1" applyAlignment="1" applyProtection="1">
      <alignment horizontal="center" vertical="center" wrapText="1"/>
    </xf>
    <xf numFmtId="2" fontId="0" fillId="16" borderId="0" xfId="0" applyNumberFormat="1" applyFill="1" applyBorder="1" applyAlignment="1" applyProtection="1">
      <alignment horizontal="center" vertical="center"/>
    </xf>
    <xf numFmtId="2" fontId="14" fillId="16" borderId="0" xfId="0" applyNumberFormat="1" applyFont="1" applyFill="1" applyBorder="1" applyAlignment="1" applyProtection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2">
    <cellStyle name="Moeda" xfId="1" builtinId="4"/>
    <cellStyle name="Moeda 2" xfId="2" xr:uid="{00000000-0005-0000-0000-000001000000}"/>
    <cellStyle name="Moeda 2 2" xfId="3" xr:uid="{00000000-0005-0000-0000-000002000000}"/>
    <cellStyle name="Moeda 3" xfId="4" xr:uid="{00000000-0005-0000-0000-000003000000}"/>
    <cellStyle name="Moeda 3 2" xfId="5" xr:uid="{00000000-0005-0000-0000-000004000000}"/>
    <cellStyle name="Moeda 4" xfId="6" xr:uid="{00000000-0005-0000-0000-000005000000}"/>
    <cellStyle name="Moeda 4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3 2" xfId="11" xr:uid="{00000000-0005-0000-0000-00000B000000}"/>
    <cellStyle name="Normal 4" xfId="12" xr:uid="{00000000-0005-0000-0000-00000C000000}"/>
    <cellStyle name="Normal_065-003-T-JUT-001-04" xfId="13" xr:uid="{00000000-0005-0000-0000-00000D000000}"/>
    <cellStyle name="Normal_Aldeias 2etapa" xfId="14" xr:uid="{00000000-0005-0000-0000-00000E000000}"/>
    <cellStyle name="Normal_ORCAMENTO MORRO DO CHAPEU og REV 1" xfId="15" xr:uid="{00000000-0005-0000-0000-00000F000000}"/>
    <cellStyle name="Normal_Orçamento ramais " xfId="16" xr:uid="{00000000-0005-0000-0000-000010000000}"/>
    <cellStyle name="Porcentagem" xfId="17" builtinId="5"/>
    <cellStyle name="Porcentagem 2" xfId="18" xr:uid="{00000000-0005-0000-0000-000012000000}"/>
    <cellStyle name="Porcentagem 2 2" xfId="19" xr:uid="{00000000-0005-0000-0000-000013000000}"/>
    <cellStyle name="Porcentagem 3" xfId="20" xr:uid="{00000000-0005-0000-0000-000014000000}"/>
    <cellStyle name="Porcentagem 4" xfId="21" xr:uid="{00000000-0005-0000-0000-000015000000}"/>
    <cellStyle name="Separador de milhares 2 5 2 2" xfId="22" xr:uid="{00000000-0005-0000-0000-000016000000}"/>
    <cellStyle name="Vírgula" xfId="23" builtinId="3"/>
    <cellStyle name="Vírgula 2" xfId="24" xr:uid="{00000000-0005-0000-0000-000018000000}"/>
    <cellStyle name="Vírgula 2 2" xfId="25" xr:uid="{00000000-0005-0000-0000-000019000000}"/>
    <cellStyle name="Vírgula 2 2 2" xfId="26" xr:uid="{00000000-0005-0000-0000-00001A000000}"/>
    <cellStyle name="Vírgula 2 3" xfId="27" xr:uid="{00000000-0005-0000-0000-00001B000000}"/>
    <cellStyle name="Vírgula 3" xfId="28" xr:uid="{00000000-0005-0000-0000-00001C000000}"/>
    <cellStyle name="Vírgula 3 2" xfId="29" xr:uid="{00000000-0005-0000-0000-00001D000000}"/>
    <cellStyle name="Vírgula 4" xfId="30" xr:uid="{00000000-0005-0000-0000-00001E000000}"/>
    <cellStyle name="Vírgula 4 2" xfId="31" xr:uid="{00000000-0005-0000-0000-00001F000000}"/>
  </cellStyles>
  <dxfs count="4"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1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Radio" checked="Checked" firstButton="1" fmlaLink="$L$8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Spin" dx="16" fmlaLink="$O$10" max="3" min="1" page="10" val="2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checked="Checked" fmlaLink="$P$15" lockText="1" noThreeD="1"/>
</file>

<file path=xl/ctrlProps/ctrlProp25.xml><?xml version="1.0" encoding="utf-8"?>
<formControlPr xmlns="http://schemas.microsoft.com/office/spreadsheetml/2009/9/main" objectType="CheckBox" checked="Checked" fmlaLink="$P$16" lockText="1" noThreeD="1"/>
</file>

<file path=xl/ctrlProps/ctrlProp26.xml><?xml version="1.0" encoding="utf-8"?>
<formControlPr xmlns="http://schemas.microsoft.com/office/spreadsheetml/2009/9/main" objectType="CheckBox" checked="Checked" fmlaLink="$P$14" lockText="1" noThreeD="1"/>
</file>

<file path=xl/ctrlProps/ctrlProp27.xml><?xml version="1.0" encoding="utf-8"?>
<formControlPr xmlns="http://schemas.microsoft.com/office/spreadsheetml/2009/9/main" objectType="CheckBox" checked="Checked" fmlaLink="$P$13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N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hyperlink" Target="#Menu!A1"/><Relationship Id="rId4" Type="http://schemas.openxmlformats.org/officeDocument/2006/relationships/image" Target="../media/image1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'BDI SERVI&#199;OS'!A1"/><Relationship Id="rId7" Type="http://schemas.openxmlformats.org/officeDocument/2006/relationships/image" Target="../media/image2.png"/><Relationship Id="rId2" Type="http://schemas.openxmlformats.org/officeDocument/2006/relationships/hyperlink" Target="#'EPIs-EPCs'!A1"/><Relationship Id="rId1" Type="http://schemas.openxmlformats.org/officeDocument/2006/relationships/hyperlink" Target="#Orienta&#231;&#245;es!A1"/><Relationship Id="rId6" Type="http://schemas.openxmlformats.org/officeDocument/2006/relationships/hyperlink" Target="#'Tab Composi&#231;&#227;o Itens Unit&#225;rios'!A1"/><Relationship Id="rId5" Type="http://schemas.openxmlformats.org/officeDocument/2006/relationships/hyperlink" Target="#'Custo da M&#227;o de Obra'!A1"/><Relationship Id="rId4" Type="http://schemas.openxmlformats.org/officeDocument/2006/relationships/hyperlink" Target="#'BDI MATERIAIS'!A1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hyperlink" Target="#Menu!A1"/><Relationship Id="rId4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118266" name="Picture 2" descr="LogoChesf">
          <a:extLst>
            <a:ext uri="{FF2B5EF4-FFF2-40B4-BE49-F238E27FC236}">
              <a16:creationId xmlns:a16="http://schemas.microsoft.com/office/drawing/2014/main" id="{00000000-0008-0000-0200-0000FA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85725" y="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88</xdr:row>
      <xdr:rowOff>66675</xdr:rowOff>
    </xdr:from>
    <xdr:to>
      <xdr:col>1</xdr:col>
      <xdr:colOff>457200</xdr:colOff>
      <xdr:row>88</xdr:row>
      <xdr:rowOff>142875</xdr:rowOff>
    </xdr:to>
    <xdr:sp macro="[0]!ExibeAutor.MAIN" textlink="">
      <xdr:nvSpPr>
        <xdr:cNvPr id="118267" name="AutoShape 24">
          <a:extLst>
            <a:ext uri="{FF2B5EF4-FFF2-40B4-BE49-F238E27FC236}">
              <a16:creationId xmlns:a16="http://schemas.microsoft.com/office/drawing/2014/main" id="{00000000-0008-0000-0200-0000FBCD0100}"/>
            </a:ext>
          </a:extLst>
        </xdr:cNvPr>
        <xdr:cNvSpPr>
          <a:spLocks noChangeArrowheads="1"/>
        </xdr:cNvSpPr>
      </xdr:nvSpPr>
      <xdr:spPr bwMode="auto">
        <a:xfrm>
          <a:off x="428625" y="13954125"/>
          <a:ext cx="85725" cy="76200"/>
        </a:xfrm>
        <a:prstGeom prst="star4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0</xdr:rowOff>
        </xdr:from>
        <xdr:to>
          <xdr:col>5</xdr:col>
          <xdr:colOff>781050</xdr:colOff>
          <xdr:row>8</xdr:row>
          <xdr:rowOff>0</xdr:rowOff>
        </xdr:to>
        <xdr:sp macro="" textlink="">
          <xdr:nvSpPr>
            <xdr:cNvPr id="2075" name="bt_NovoItem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Novo Item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25</xdr:row>
          <xdr:rowOff>28575</xdr:rowOff>
        </xdr:from>
        <xdr:to>
          <xdr:col>1</xdr:col>
          <xdr:colOff>304800</xdr:colOff>
          <xdr:row>25</xdr:row>
          <xdr:rowOff>180975</xdr:rowOff>
        </xdr:to>
        <xdr:sp macro="" textlink="">
          <xdr:nvSpPr>
            <xdr:cNvPr id="2076" name="bt_AdLinA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25</xdr:row>
          <xdr:rowOff>28575</xdr:rowOff>
        </xdr:from>
        <xdr:to>
          <xdr:col>1</xdr:col>
          <xdr:colOff>609600</xdr:colOff>
          <xdr:row>25</xdr:row>
          <xdr:rowOff>180975</xdr:rowOff>
        </xdr:to>
        <xdr:sp macro="" textlink="">
          <xdr:nvSpPr>
            <xdr:cNvPr id="2077" name="bt_ExcLinA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33</xdr:row>
          <xdr:rowOff>9525</xdr:rowOff>
        </xdr:from>
        <xdr:to>
          <xdr:col>1</xdr:col>
          <xdr:colOff>304800</xdr:colOff>
          <xdr:row>33</xdr:row>
          <xdr:rowOff>161925</xdr:rowOff>
        </xdr:to>
        <xdr:sp macro="" textlink="">
          <xdr:nvSpPr>
            <xdr:cNvPr id="2078" name="bt_AdLinB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33</xdr:row>
          <xdr:rowOff>9525</xdr:rowOff>
        </xdr:from>
        <xdr:to>
          <xdr:col>1</xdr:col>
          <xdr:colOff>609600</xdr:colOff>
          <xdr:row>33</xdr:row>
          <xdr:rowOff>161925</xdr:rowOff>
        </xdr:to>
        <xdr:sp macro="" textlink="">
          <xdr:nvSpPr>
            <xdr:cNvPr id="2079" name="bt_ExcLinB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48</xdr:row>
          <xdr:rowOff>9525</xdr:rowOff>
        </xdr:from>
        <xdr:to>
          <xdr:col>1</xdr:col>
          <xdr:colOff>304800</xdr:colOff>
          <xdr:row>48</xdr:row>
          <xdr:rowOff>161925</xdr:rowOff>
        </xdr:to>
        <xdr:sp macro="" textlink="">
          <xdr:nvSpPr>
            <xdr:cNvPr id="2080" name="bt_AdLinC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48</xdr:row>
          <xdr:rowOff>9525</xdr:rowOff>
        </xdr:from>
        <xdr:to>
          <xdr:col>1</xdr:col>
          <xdr:colOff>609600</xdr:colOff>
          <xdr:row>48</xdr:row>
          <xdr:rowOff>161925</xdr:rowOff>
        </xdr:to>
        <xdr:sp macro="" textlink="">
          <xdr:nvSpPr>
            <xdr:cNvPr id="2081" name="bt_ExcLinC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1171575</xdr:colOff>
          <xdr:row>9</xdr:row>
          <xdr:rowOff>104775</xdr:rowOff>
        </xdr:to>
        <xdr:sp macro="" textlink="">
          <xdr:nvSpPr>
            <xdr:cNvPr id="2108" name="grp_1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Unidade do Item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0</xdr:rowOff>
        </xdr:from>
        <xdr:to>
          <xdr:col>1</xdr:col>
          <xdr:colOff>1114425</xdr:colOff>
          <xdr:row>6</xdr:row>
          <xdr:rowOff>28575</xdr:rowOff>
        </xdr:to>
        <xdr:sp macro="" textlink="">
          <xdr:nvSpPr>
            <xdr:cNvPr id="2106" name="bt_opc_1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Global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66675</xdr:rowOff>
        </xdr:from>
        <xdr:to>
          <xdr:col>1</xdr:col>
          <xdr:colOff>1114425</xdr:colOff>
          <xdr:row>7</xdr:row>
          <xdr:rowOff>200025</xdr:rowOff>
        </xdr:to>
        <xdr:sp macro="" textlink="">
          <xdr:nvSpPr>
            <xdr:cNvPr id="2109" name="bt_opc_2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72</xdr:row>
          <xdr:rowOff>9525</xdr:rowOff>
        </xdr:from>
        <xdr:to>
          <xdr:col>1</xdr:col>
          <xdr:colOff>304800</xdr:colOff>
          <xdr:row>72</xdr:row>
          <xdr:rowOff>161925</xdr:rowOff>
        </xdr:to>
        <xdr:sp macro="" textlink="">
          <xdr:nvSpPr>
            <xdr:cNvPr id="2150" name="bt_AdLinC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72</xdr:row>
          <xdr:rowOff>9525</xdr:rowOff>
        </xdr:from>
        <xdr:to>
          <xdr:col>1</xdr:col>
          <xdr:colOff>609600</xdr:colOff>
          <xdr:row>72</xdr:row>
          <xdr:rowOff>161925</xdr:rowOff>
        </xdr:to>
        <xdr:sp macro="" textlink="">
          <xdr:nvSpPr>
            <xdr:cNvPr id="2151" name="bt_ExcLinC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85725</xdr:rowOff>
        </xdr:from>
        <xdr:to>
          <xdr:col>1</xdr:col>
          <xdr:colOff>971550</xdr:colOff>
          <xdr:row>12</xdr:row>
          <xdr:rowOff>123825</xdr:rowOff>
        </xdr:to>
        <xdr:sp macro="" textlink="">
          <xdr:nvSpPr>
            <xdr:cNvPr id="2156" name="bt_op_1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2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PINI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9525</xdr:rowOff>
        </xdr:from>
        <xdr:to>
          <xdr:col>1</xdr:col>
          <xdr:colOff>971550</xdr:colOff>
          <xdr:row>14</xdr:row>
          <xdr:rowOff>47625</xdr:rowOff>
        </xdr:to>
        <xdr:sp macro="" textlink="">
          <xdr:nvSpPr>
            <xdr:cNvPr id="2157" name="bt_op_2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FGV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39</xdr:row>
          <xdr:rowOff>9525</xdr:rowOff>
        </xdr:from>
        <xdr:to>
          <xdr:col>1</xdr:col>
          <xdr:colOff>304800</xdr:colOff>
          <xdr:row>39</xdr:row>
          <xdr:rowOff>161925</xdr:rowOff>
        </xdr:to>
        <xdr:sp macro="" textlink="">
          <xdr:nvSpPr>
            <xdr:cNvPr id="2169" name="bt_AdLinB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39</xdr:row>
          <xdr:rowOff>9525</xdr:rowOff>
        </xdr:from>
        <xdr:to>
          <xdr:col>1</xdr:col>
          <xdr:colOff>609600</xdr:colOff>
          <xdr:row>39</xdr:row>
          <xdr:rowOff>161925</xdr:rowOff>
        </xdr:to>
        <xdr:sp macro="" textlink="">
          <xdr:nvSpPr>
            <xdr:cNvPr id="2170" name="bt_ExcLinB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54</xdr:row>
          <xdr:rowOff>28575</xdr:rowOff>
        </xdr:from>
        <xdr:to>
          <xdr:col>1</xdr:col>
          <xdr:colOff>304800</xdr:colOff>
          <xdr:row>54</xdr:row>
          <xdr:rowOff>180975</xdr:rowOff>
        </xdr:to>
        <xdr:sp macro="" textlink="">
          <xdr:nvSpPr>
            <xdr:cNvPr id="2204" name="bt_AdLinC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2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54</xdr:row>
          <xdr:rowOff>28575</xdr:rowOff>
        </xdr:from>
        <xdr:to>
          <xdr:col>1</xdr:col>
          <xdr:colOff>609600</xdr:colOff>
          <xdr:row>54</xdr:row>
          <xdr:rowOff>180975</xdr:rowOff>
        </xdr:to>
        <xdr:sp macro="" textlink="">
          <xdr:nvSpPr>
            <xdr:cNvPr id="2205" name="bt_ExcLinC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2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54</xdr:row>
          <xdr:rowOff>28575</xdr:rowOff>
        </xdr:from>
        <xdr:to>
          <xdr:col>1</xdr:col>
          <xdr:colOff>304800</xdr:colOff>
          <xdr:row>54</xdr:row>
          <xdr:rowOff>180975</xdr:rowOff>
        </xdr:to>
        <xdr:sp macro="" textlink="">
          <xdr:nvSpPr>
            <xdr:cNvPr id="2209" name="bt_AdLinB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2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54</xdr:row>
          <xdr:rowOff>28575</xdr:rowOff>
        </xdr:from>
        <xdr:to>
          <xdr:col>1</xdr:col>
          <xdr:colOff>609600</xdr:colOff>
          <xdr:row>54</xdr:row>
          <xdr:rowOff>180975</xdr:rowOff>
        </xdr:to>
        <xdr:sp macro="" textlink="">
          <xdr:nvSpPr>
            <xdr:cNvPr id="2210" name="bt_ExcLinB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2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104775</xdr:rowOff>
        </xdr:from>
        <xdr:to>
          <xdr:col>1</xdr:col>
          <xdr:colOff>1104900</xdr:colOff>
          <xdr:row>15</xdr:row>
          <xdr:rowOff>76200</xdr:rowOff>
        </xdr:to>
        <xdr:sp macro="" textlink="">
          <xdr:nvSpPr>
            <xdr:cNvPr id="2231" name="bt_op_2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2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 / CCT / Outra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14</xdr:row>
          <xdr:rowOff>38100</xdr:rowOff>
        </xdr:from>
        <xdr:to>
          <xdr:col>7</xdr:col>
          <xdr:colOff>685800</xdr:colOff>
          <xdr:row>15</xdr:row>
          <xdr:rowOff>76200</xdr:rowOff>
        </xdr:to>
        <xdr:sp macro="" textlink="">
          <xdr:nvSpPr>
            <xdr:cNvPr id="2271" name="Spinner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2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1171575</xdr:colOff>
          <xdr:row>15</xdr:row>
          <xdr:rowOff>85725</xdr:rowOff>
        </xdr:to>
        <xdr:sp macro="" textlink="">
          <xdr:nvSpPr>
            <xdr:cNvPr id="2283" name="grp_2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2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Encargos Sociais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13</xdr:row>
          <xdr:rowOff>47625</xdr:rowOff>
        </xdr:from>
        <xdr:to>
          <xdr:col>6</xdr:col>
          <xdr:colOff>142875</xdr:colOff>
          <xdr:row>14</xdr:row>
          <xdr:rowOff>104775</xdr:rowOff>
        </xdr:to>
        <xdr:sp macro="" textlink="">
          <xdr:nvSpPr>
            <xdr:cNvPr id="2256" name="cxv3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2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Administração 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14</xdr:row>
          <xdr:rowOff>85725</xdr:rowOff>
        </xdr:from>
        <xdr:to>
          <xdr:col>6</xdr:col>
          <xdr:colOff>142875</xdr:colOff>
          <xdr:row>15</xdr:row>
          <xdr:rowOff>142875</xdr:rowOff>
        </xdr:to>
        <xdr:sp macro="" textlink="">
          <xdr:nvSpPr>
            <xdr:cNvPr id="2257" name="cxv4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2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Despesas Reembolsáveis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14</xdr:row>
          <xdr:rowOff>76200</xdr:rowOff>
        </xdr:from>
        <xdr:to>
          <xdr:col>3</xdr:col>
          <xdr:colOff>762000</xdr:colOff>
          <xdr:row>15</xdr:row>
          <xdr:rowOff>142875</xdr:rowOff>
        </xdr:to>
        <xdr:sp macro="" textlink="">
          <xdr:nvSpPr>
            <xdr:cNvPr id="2259" name="cxv2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2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Emprego de materiais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</xdr:row>
          <xdr:rowOff>47625</xdr:rowOff>
        </xdr:from>
        <xdr:to>
          <xdr:col>3</xdr:col>
          <xdr:colOff>762000</xdr:colOff>
          <xdr:row>14</xdr:row>
          <xdr:rowOff>114300</xdr:rowOff>
        </xdr:to>
        <xdr:sp macro="" textlink="">
          <xdr:nvSpPr>
            <xdr:cNvPr id="2261" name="cxv1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2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Serviço de engenharia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152400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2294" name="grp_3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2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Opções da Planilha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9525</xdr:rowOff>
        </xdr:from>
        <xdr:to>
          <xdr:col>1</xdr:col>
          <xdr:colOff>1143000</xdr:colOff>
          <xdr:row>9</xdr:row>
          <xdr:rowOff>66675</xdr:rowOff>
        </xdr:to>
        <xdr:sp macro="" textlink="">
          <xdr:nvSpPr>
            <xdr:cNvPr id="2313" name="bt_opc_2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2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Outra: Determine -&gt;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521073</xdr:colOff>
      <xdr:row>1</xdr:row>
      <xdr:rowOff>276225</xdr:rowOff>
    </xdr:from>
    <xdr:to>
      <xdr:col>9</xdr:col>
      <xdr:colOff>397248</xdr:colOff>
      <xdr:row>1</xdr:row>
      <xdr:rowOff>704850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 bwMode="auto">
        <a:xfrm>
          <a:off x="7626723" y="276225"/>
          <a:ext cx="762000" cy="428625"/>
        </a:xfrm>
        <a:prstGeom prst="leftArrow">
          <a:avLst/>
        </a:prstGeom>
        <a:solidFill>
          <a:srgbClr val="7030A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>
              <a:solidFill>
                <a:srgbClr val="FFFF00"/>
              </a:solidFill>
            </a:rPr>
            <a:t>VOLTAR</a:t>
          </a:r>
        </a:p>
      </xdr:txBody>
    </xdr:sp>
    <xdr:clientData/>
  </xdr:twoCellAnchor>
  <xdr:twoCellAnchor editAs="oneCell">
    <xdr:from>
      <xdr:col>2</xdr:col>
      <xdr:colOff>0</xdr:colOff>
      <xdr:row>1</xdr:row>
      <xdr:rowOff>104775</xdr:rowOff>
    </xdr:from>
    <xdr:to>
      <xdr:col>4</xdr:col>
      <xdr:colOff>238125</xdr:colOff>
      <xdr:row>2</xdr:row>
      <xdr:rowOff>66675</xdr:rowOff>
    </xdr:to>
    <xdr:pic>
      <xdr:nvPicPr>
        <xdr:cNvPr id="140425" name="Picture 2" descr="Inedes">
          <a:extLst>
            <a:ext uri="{FF2B5EF4-FFF2-40B4-BE49-F238E27FC236}">
              <a16:creationId xmlns:a16="http://schemas.microsoft.com/office/drawing/2014/main" id="{00000000-0008-0000-0F00-0000892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4775"/>
          <a:ext cx="182880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1009650</xdr:colOff>
      <xdr:row>1</xdr:row>
      <xdr:rowOff>114300</xdr:rowOff>
    </xdr:from>
    <xdr:to>
      <xdr:col>5</xdr:col>
      <xdr:colOff>85725</xdr:colOff>
      <xdr:row>2</xdr:row>
      <xdr:rowOff>85725</xdr:rowOff>
    </xdr:to>
    <xdr:pic>
      <xdr:nvPicPr>
        <xdr:cNvPr id="140426" name="Imagem 3">
          <a:extLst>
            <a:ext uri="{FF2B5EF4-FFF2-40B4-BE49-F238E27FC236}">
              <a16:creationId xmlns:a16="http://schemas.microsoft.com/office/drawing/2014/main" id="{00000000-0008-0000-0F00-00008A2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14300"/>
          <a:ext cx="495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504825</xdr:colOff>
      <xdr:row>1</xdr:row>
      <xdr:rowOff>200025</xdr:rowOff>
    </xdr:from>
    <xdr:to>
      <xdr:col>7</xdr:col>
      <xdr:colOff>638175</xdr:colOff>
      <xdr:row>2</xdr:row>
      <xdr:rowOff>38100</xdr:rowOff>
    </xdr:to>
    <xdr:pic>
      <xdr:nvPicPr>
        <xdr:cNvPr id="140427" name="Imagem 4">
          <a:extLst>
            <a:ext uri="{FF2B5EF4-FFF2-40B4-BE49-F238E27FC236}">
              <a16:creationId xmlns:a16="http://schemas.microsoft.com/office/drawing/2014/main" id="{00000000-0008-0000-0F00-00008B2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00025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200025</xdr:rowOff>
    </xdr:from>
    <xdr:to>
      <xdr:col>2</xdr:col>
      <xdr:colOff>1562100</xdr:colOff>
      <xdr:row>1</xdr:row>
      <xdr:rowOff>933450</xdr:rowOff>
    </xdr:to>
    <xdr:pic>
      <xdr:nvPicPr>
        <xdr:cNvPr id="68980" name="Picture 2" descr="Inedes">
          <a:extLst>
            <a:ext uri="{FF2B5EF4-FFF2-40B4-BE49-F238E27FC236}">
              <a16:creationId xmlns:a16="http://schemas.microsoft.com/office/drawing/2014/main" id="{00000000-0008-0000-1000-000074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1838325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746351</xdr:colOff>
      <xdr:row>1</xdr:row>
      <xdr:rowOff>297657</xdr:rowOff>
    </xdr:from>
    <xdr:to>
      <xdr:col>7</xdr:col>
      <xdr:colOff>310761</xdr:colOff>
      <xdr:row>1</xdr:row>
      <xdr:rowOff>726057</xdr:rowOff>
    </xdr:to>
    <xdr:sp macro="" textlink="">
      <xdr:nvSpPr>
        <xdr:cNvPr id="3" name="Seta: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 bwMode="auto">
        <a:xfrm>
          <a:off x="8271101" y="297657"/>
          <a:ext cx="766941" cy="428400"/>
        </a:xfrm>
        <a:prstGeom prst="leftArrow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800080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 editAs="oneCell">
    <xdr:from>
      <xdr:col>2</xdr:col>
      <xdr:colOff>3190875</xdr:colOff>
      <xdr:row>1</xdr:row>
      <xdr:rowOff>123825</xdr:rowOff>
    </xdr:from>
    <xdr:to>
      <xdr:col>3</xdr:col>
      <xdr:colOff>57150</xdr:colOff>
      <xdr:row>1</xdr:row>
      <xdr:rowOff>857250</xdr:rowOff>
    </xdr:to>
    <xdr:pic>
      <xdr:nvPicPr>
        <xdr:cNvPr id="68982" name="Imagem 3">
          <a:extLst>
            <a:ext uri="{FF2B5EF4-FFF2-40B4-BE49-F238E27FC236}">
              <a16:creationId xmlns:a16="http://schemas.microsoft.com/office/drawing/2014/main" id="{00000000-0008-0000-1000-0000760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3825"/>
          <a:ext cx="495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1025525</xdr:colOff>
      <xdr:row>1</xdr:row>
      <xdr:rowOff>206375</xdr:rowOff>
    </xdr:from>
    <xdr:to>
      <xdr:col>5</xdr:col>
      <xdr:colOff>973931</xdr:colOff>
      <xdr:row>2</xdr:row>
      <xdr:rowOff>0</xdr:rowOff>
    </xdr:to>
    <xdr:pic>
      <xdr:nvPicPr>
        <xdr:cNvPr id="68983" name="Imagem 4">
          <a:extLst>
            <a:ext uri="{FF2B5EF4-FFF2-40B4-BE49-F238E27FC236}">
              <a16:creationId xmlns:a16="http://schemas.microsoft.com/office/drawing/2014/main" id="{00000000-0008-0000-1000-000077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65125"/>
          <a:ext cx="120253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16</xdr:row>
      <xdr:rowOff>152400</xdr:rowOff>
    </xdr:from>
    <xdr:to>
      <xdr:col>21</xdr:col>
      <xdr:colOff>428625</xdr:colOff>
      <xdr:row>41</xdr:row>
      <xdr:rowOff>47625</xdr:rowOff>
    </xdr:to>
    <xdr:grpSp>
      <xdr:nvGrpSpPr>
        <xdr:cNvPr id="137653" name="Agrupar 12">
          <a:extLst>
            <a:ext uri="{FF2B5EF4-FFF2-40B4-BE49-F238E27FC236}">
              <a16:creationId xmlns:a16="http://schemas.microsoft.com/office/drawing/2014/main" id="{00000000-0008-0000-0300-0000B5190200}"/>
            </a:ext>
          </a:extLst>
        </xdr:cNvPr>
        <xdr:cNvGrpSpPr>
          <a:grpSpLocks/>
        </xdr:cNvGrpSpPr>
      </xdr:nvGrpSpPr>
      <xdr:grpSpPr bwMode="auto">
        <a:xfrm>
          <a:off x="3646343" y="1962150"/>
          <a:ext cx="7086600" cy="4008293"/>
          <a:chOff x="1009650" y="171450"/>
          <a:chExt cx="7124700" cy="3952876"/>
        </a:xfrm>
      </xdr:grpSpPr>
      <xdr:sp macro="" textlink="">
        <xdr:nvSpPr>
          <xdr:cNvPr id="2" name="Retângulo: Cantos Arredondados 1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SpPr/>
        </xdr:nvSpPr>
        <xdr:spPr bwMode="auto">
          <a:xfrm>
            <a:off x="1009650" y="171450"/>
            <a:ext cx="7124700" cy="3952876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14300" cap="flat" cmpd="thickThin" algn="ctr">
            <a:solidFill>
              <a:srgbClr val="7030A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pt-BR" sz="1100"/>
          </a:p>
        </xdr:txBody>
      </xdr:sp>
      <xdr:sp macro="" textlink="">
        <xdr:nvSpPr>
          <xdr:cNvPr id="3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 bwMode="auto">
          <a:xfrm>
            <a:off x="1314450" y="1374499"/>
            <a:ext cx="1304925" cy="553785"/>
          </a:xfrm>
          <a:prstGeom prst="roundRect">
            <a:avLst/>
          </a:prstGeom>
          <a:solidFill>
            <a:srgbClr val="FFFF0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ysClr val="windowText" lastClr="000000"/>
                </a:solidFill>
                <a:latin typeface="Calibri"/>
                <a:cs typeface="Calibri"/>
              </a:rPr>
              <a:t>ORIENTAÇÕES</a:t>
            </a:r>
          </a:p>
        </xdr:txBody>
      </xdr:sp>
      <xdr:sp macro="" textlink="">
        <xdr:nvSpPr>
          <xdr:cNvPr id="4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 bwMode="auto">
          <a:xfrm>
            <a:off x="2867025" y="1374499"/>
            <a:ext cx="1323975" cy="572881"/>
          </a:xfrm>
          <a:prstGeom prst="roundRect">
            <a:avLst/>
          </a:prstGeom>
          <a:solidFill>
            <a:srgbClr val="7030A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pt-BR" sz="1100" b="1">
                <a:solidFill>
                  <a:srgbClr val="FFFF00"/>
                </a:solidFill>
              </a:rPr>
              <a:t>EPIs</a:t>
            </a:r>
            <a:r>
              <a:rPr lang="pt-BR" sz="1100" b="1" baseline="0">
                <a:solidFill>
                  <a:srgbClr val="FFFF00"/>
                </a:solidFill>
              </a:rPr>
              <a:t> e EPCs</a:t>
            </a:r>
            <a:endParaRPr lang="pt-BR" sz="1100" b="1">
              <a:solidFill>
                <a:srgbClr val="FFFF00"/>
              </a:solidFill>
            </a:endParaRPr>
          </a:p>
        </xdr:txBody>
      </xdr:sp>
      <xdr:sp macro="" textlink="">
        <xdr:nvSpPr>
          <xdr:cNvPr id="5" name="Retângulo: Cantos Arredondado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 bwMode="auto">
          <a:xfrm>
            <a:off x="4476750" y="1374499"/>
            <a:ext cx="1304925" cy="553785"/>
          </a:xfrm>
          <a:prstGeom prst="roundRect">
            <a:avLst/>
          </a:prstGeom>
          <a:solidFill>
            <a:srgbClr val="FFFF0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ysClr val="windowText" lastClr="000000"/>
                </a:solidFill>
                <a:latin typeface="Calibri"/>
                <a:cs typeface="Calibri"/>
              </a:rPr>
              <a:t>BDI SERVIÇOS</a:t>
            </a:r>
          </a:p>
        </xdr:txBody>
      </xdr:sp>
      <xdr:sp macro="" textlink="">
        <xdr:nvSpPr>
          <xdr:cNvPr id="6" name="Retângulo: Cantos Arredondado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 bwMode="auto">
          <a:xfrm>
            <a:off x="4457700" y="2166984"/>
            <a:ext cx="1323975" cy="572881"/>
          </a:xfrm>
          <a:prstGeom prst="roundRect">
            <a:avLst/>
          </a:prstGeom>
          <a:solidFill>
            <a:srgbClr val="7030A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pt-BR" sz="1100" b="1">
                <a:solidFill>
                  <a:srgbClr val="FFFF00"/>
                </a:solidFill>
              </a:rPr>
              <a:t>BDI</a:t>
            </a:r>
            <a:r>
              <a:rPr lang="pt-BR" sz="1100">
                <a:solidFill>
                  <a:srgbClr val="FFFF00"/>
                </a:solidFill>
              </a:rPr>
              <a:t> </a:t>
            </a:r>
            <a:r>
              <a:rPr lang="pt-BR" sz="1100" b="1">
                <a:solidFill>
                  <a:srgbClr val="FFFF00"/>
                </a:solidFill>
              </a:rPr>
              <a:t>MATERIAIS</a:t>
            </a:r>
          </a:p>
        </xdr:txBody>
      </xdr:sp>
      <xdr:sp macro="" textlink="">
        <xdr:nvSpPr>
          <xdr:cNvPr id="7" name="Retângulo: Cantos Arredondados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 bwMode="auto">
          <a:xfrm>
            <a:off x="6067425" y="1374499"/>
            <a:ext cx="1304925" cy="553785"/>
          </a:xfrm>
          <a:prstGeom prst="roundRect">
            <a:avLst/>
          </a:prstGeom>
          <a:solidFill>
            <a:srgbClr val="7030A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rgbClr val="FFFF00"/>
                </a:solidFill>
                <a:latin typeface="Calibri"/>
                <a:cs typeface="Calibri"/>
              </a:rPr>
              <a:t>CUSTO DE MÃO DE OBRA</a:t>
            </a:r>
          </a:p>
        </xdr:txBody>
      </xdr:sp>
      <xdr:sp macro="" textlink="">
        <xdr:nvSpPr>
          <xdr:cNvPr id="8" name="Retângulo: Cantos Arredondados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 bwMode="auto">
          <a:xfrm>
            <a:off x="6048375" y="2166984"/>
            <a:ext cx="1323975" cy="782937"/>
          </a:xfrm>
          <a:prstGeom prst="roundRect">
            <a:avLst/>
          </a:prstGeom>
          <a:solidFill>
            <a:srgbClr val="FFFF0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</a:rPr>
              <a:t>TABELA</a:t>
            </a:r>
            <a:r>
              <a:rPr lang="pt-BR" sz="1100" b="1" baseline="0">
                <a:solidFill>
                  <a:sysClr val="windowText" lastClr="000000"/>
                </a:solidFill>
              </a:rPr>
              <a:t> DE COMPOSIÇÃO DE ITENS UNITÁRIOS</a:t>
            </a:r>
            <a:endParaRPr lang="pt-BR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Retângulo: Cantos Arredondados 9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 bwMode="auto">
          <a:xfrm>
            <a:off x="2152650" y="3255457"/>
            <a:ext cx="4552950" cy="477400"/>
          </a:xfrm>
          <a:prstGeom prst="roundRect">
            <a:avLst/>
          </a:prstGeom>
          <a:solidFill>
            <a:schemeClr val="bg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pt-BR" sz="1100" b="1"/>
              <a:t>COMPOSIÇÃO DE CUSTO PARA</a:t>
            </a:r>
            <a:r>
              <a:rPr lang="pt-BR" sz="1100" b="1" baseline="0"/>
              <a:t> INSTALAÇÃO DE SISTEMA SOLAR FOTOVOLTAICO ON GRID E OFF GRID</a:t>
            </a:r>
            <a:endParaRPr lang="pt-BR" sz="1100" b="1"/>
          </a:p>
        </xdr:txBody>
      </xdr:sp>
      <xdr:pic>
        <xdr:nvPicPr>
          <xdr:cNvPr id="137662" name="Picture 2" descr="Inedes">
            <a:extLst>
              <a:ext uri="{FF2B5EF4-FFF2-40B4-BE49-F238E27FC236}">
                <a16:creationId xmlns:a16="http://schemas.microsoft.com/office/drawing/2014/main" id="{00000000-0008-0000-0300-0000BE19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33550" y="390525"/>
            <a:ext cx="1828800" cy="7334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7663" name="Imagem 9">
            <a:extLst>
              <a:ext uri="{FF2B5EF4-FFF2-40B4-BE49-F238E27FC236}">
                <a16:creationId xmlns:a16="http://schemas.microsoft.com/office/drawing/2014/main" id="{00000000-0008-0000-0300-0000BF1902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34175" y="409575"/>
            <a:ext cx="495300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7664" name="Imagem 12">
            <a:extLst>
              <a:ext uri="{FF2B5EF4-FFF2-40B4-BE49-F238E27FC236}">
                <a16:creationId xmlns:a16="http://schemas.microsoft.com/office/drawing/2014/main" id="{00000000-0008-0000-0300-0000C019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62450" y="428625"/>
            <a:ext cx="962025" cy="60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57150</xdr:rowOff>
    </xdr:from>
    <xdr:to>
      <xdr:col>8</xdr:col>
      <xdr:colOff>1828800</xdr:colOff>
      <xdr:row>11</xdr:row>
      <xdr:rowOff>142875</xdr:rowOff>
    </xdr:to>
    <xdr:pic>
      <xdr:nvPicPr>
        <xdr:cNvPr id="136369" name="Picture 2" descr="Inedes">
          <a:extLst>
            <a:ext uri="{FF2B5EF4-FFF2-40B4-BE49-F238E27FC236}">
              <a16:creationId xmlns:a16="http://schemas.microsoft.com/office/drawing/2014/main" id="{00000000-0008-0000-0400-0000B11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19075"/>
          <a:ext cx="182880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5029200</xdr:colOff>
      <xdr:row>7</xdr:row>
      <xdr:rowOff>142875</xdr:rowOff>
    </xdr:from>
    <xdr:to>
      <xdr:col>8</xdr:col>
      <xdr:colOff>5791200</xdr:colOff>
      <xdr:row>10</xdr:row>
      <xdr:rowOff>85725</xdr:rowOff>
    </xdr:to>
    <xdr:sp macro="" textlink="">
      <xdr:nvSpPr>
        <xdr:cNvPr id="3" name="Seta: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5029200" y="142875"/>
          <a:ext cx="762000" cy="428625"/>
        </a:xfrm>
        <a:prstGeom prst="leftArrow">
          <a:avLst/>
        </a:prstGeom>
        <a:solidFill>
          <a:srgbClr val="7030A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>
              <a:solidFill>
                <a:srgbClr val="FFFF00"/>
              </a:solidFill>
            </a:rPr>
            <a:t>VOLTAR</a:t>
          </a:r>
        </a:p>
      </xdr:txBody>
    </xdr:sp>
    <xdr:clientData/>
  </xdr:twoCellAnchor>
  <xdr:twoCellAnchor>
    <xdr:from>
      <xdr:col>8</xdr:col>
      <xdr:colOff>0</xdr:colOff>
      <xdr:row>13</xdr:row>
      <xdr:rowOff>28573</xdr:rowOff>
    </xdr:from>
    <xdr:to>
      <xdr:col>9</xdr:col>
      <xdr:colOff>0</xdr:colOff>
      <xdr:row>42</xdr:row>
      <xdr:rowOff>123825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0" y="838198"/>
          <a:ext cx="5924550" cy="479107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Orientações para preenchimento da planilha</a:t>
          </a:r>
        </a:p>
        <a:p>
          <a:r>
            <a:rPr lang="pt-BR" sz="1100"/>
            <a:t>1. Essa planilha é composta por oito abas,</a:t>
          </a:r>
          <a:r>
            <a:rPr lang="pt-BR" sz="1100" baseline="0"/>
            <a:t> sendo elas:</a:t>
          </a:r>
        </a:p>
        <a:p>
          <a:r>
            <a:rPr lang="pt-BR" sz="1100" b="0" baseline="0"/>
            <a:t>a. </a:t>
          </a:r>
          <a:r>
            <a:rPr lang="pt-BR" sz="1100" b="1" baseline="0"/>
            <a:t>Menu</a:t>
          </a:r>
          <a:r>
            <a:rPr lang="pt-BR" sz="1100" b="0" baseline="0"/>
            <a:t> - contém os links que direcionam para cada aba da planilha;</a:t>
          </a:r>
        </a:p>
        <a:p>
          <a:r>
            <a:rPr lang="pt-BR" sz="1100" b="0" baseline="0"/>
            <a:t>b. </a:t>
          </a:r>
          <a:r>
            <a:rPr lang="pt-BR" sz="1100" b="1" baseline="0"/>
            <a:t>Orientações</a:t>
          </a:r>
          <a:r>
            <a:rPr lang="pt-BR" sz="1100" b="0" baseline="0"/>
            <a:t> - dá as orientações para manuseio da planilha;</a:t>
          </a:r>
        </a:p>
        <a:p>
          <a:r>
            <a:rPr lang="pt-BR" sz="1100" b="0" baseline="0"/>
            <a:t>c</a:t>
          </a:r>
          <a:r>
            <a:rPr lang="pt-BR" sz="1100" b="1" baseline="0"/>
            <a:t>. EPIs e EPCs </a:t>
          </a:r>
          <a:r>
            <a:rPr lang="pt-BR" sz="1100" baseline="0"/>
            <a:t>- calcula os custos por profissionais demandados para cada serviço. Nela devem ser informados os valores (a partir de pesquisa de mercado) de EPIs e EPCs utilizados pelos profissionais que realizarão o serviço;</a:t>
          </a:r>
        </a:p>
        <a:p>
          <a:r>
            <a:rPr lang="pt-BR" sz="1100" baseline="0"/>
            <a:t>d. </a:t>
          </a:r>
          <a:r>
            <a:rPr lang="pt-BR" sz="1100" b="1" baseline="0"/>
            <a:t>BDI SERVIÇOS</a:t>
          </a:r>
          <a:r>
            <a:rPr lang="pt-BR" sz="1100" b="0" baseline="0"/>
            <a:t> - calcula as Bonificações e Despesas Indiretas para os serviços especificados. Nela deverá ser informado o tipo de obra e os valores de taxas e tributos que implicam no cálculo do BDI para serviços;</a:t>
          </a:r>
          <a:endParaRPr lang="pt-BR" sz="1100" b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BDI MATERIAIS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calcula as Bonificações e Despesas Indiretas para os materiais especificados. Nela deverão ser informados os valores de taxas e tributos que implicam no cálculo do BDI para materiais;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f.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 da Mão de Obra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calcula o custo total que será empregado em mão de obra para realização do serviço. Nela deverão ser informados os encargos do funcionário assalariado, quantidade de horas trabalhadas por dia, acordo coletivo e valor do salário mínimo atual;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g.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 de Composição de Itens Unitários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calcula o valor unitário de equipamentos, materiais e serviços considerando o custo da mão de obra e o BDI serviços e o BDI materiais que serão utilizados para o orçamento. Nela devem ser informados o valores dos equipamentos, materiais e serviços (em Real ou Dólar), tempo dedicado em min/dia para realização dos serviços, quantidade de materiais e/ou equipamentos que serão instalados (quando aplicável), o valor atual do dólar (caso os valores sejam fornecidos em dólar), e as correções monetárias aplicáveis.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h.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Exemplo de Aplicação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aplica a tabela de orçamento a um exemplo de instalação de sistema  fotovoltaico conectado à rede de 60 KWp.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Em cada aba da planilha, todas as células cujos valores devem ser fornecidos pelo usuário estão destacadas em AMARELO. As demais células Não devem ter seu valor alterado.</a:t>
          </a:r>
          <a:endParaRPr lang="pt-BR" sz="1100" baseline="0"/>
        </a:p>
        <a:p>
          <a:endParaRPr lang="pt-BR" sz="1100" baseline="0"/>
        </a:p>
      </xdr:txBody>
    </xdr:sp>
    <xdr:clientData/>
  </xdr:twoCellAnchor>
  <xdr:twoCellAnchor editAs="oneCell">
    <xdr:from>
      <xdr:col>8</xdr:col>
      <xdr:colOff>2571750</xdr:colOff>
      <xdr:row>7</xdr:row>
      <xdr:rowOff>38100</xdr:rowOff>
    </xdr:from>
    <xdr:to>
      <xdr:col>8</xdr:col>
      <xdr:colOff>3067050</xdr:colOff>
      <xdr:row>11</xdr:row>
      <xdr:rowOff>133350</xdr:rowOff>
    </xdr:to>
    <xdr:pic>
      <xdr:nvPicPr>
        <xdr:cNvPr id="136372" name="Imagem 4">
          <a:extLst>
            <a:ext uri="{FF2B5EF4-FFF2-40B4-BE49-F238E27FC236}">
              <a16:creationId xmlns:a16="http://schemas.microsoft.com/office/drawing/2014/main" id="{00000000-0008-0000-0400-0000B41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00025"/>
          <a:ext cx="495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3629025</xdr:colOff>
      <xdr:row>7</xdr:row>
      <xdr:rowOff>152400</xdr:rowOff>
    </xdr:from>
    <xdr:to>
      <xdr:col>8</xdr:col>
      <xdr:colOff>4591050</xdr:colOff>
      <xdr:row>11</xdr:row>
      <xdr:rowOff>114300</xdr:rowOff>
    </xdr:to>
    <xdr:pic>
      <xdr:nvPicPr>
        <xdr:cNvPr id="136373" name="Imagem 5">
          <a:extLst>
            <a:ext uri="{FF2B5EF4-FFF2-40B4-BE49-F238E27FC236}">
              <a16:creationId xmlns:a16="http://schemas.microsoft.com/office/drawing/2014/main" id="{00000000-0008-0000-0400-0000B51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14325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194733</xdr:colOff>
      <xdr:row>2</xdr:row>
      <xdr:rowOff>26459</xdr:rowOff>
    </xdr:from>
    <xdr:to>
      <xdr:col>15</xdr:col>
      <xdr:colOff>206330</xdr:colOff>
      <xdr:row>3</xdr:row>
      <xdr:rowOff>426509</xdr:rowOff>
    </xdr:to>
    <xdr:sp macro="" textlink="">
      <xdr:nvSpPr>
        <xdr:cNvPr id="2" name="Retângulo de cantos arredondados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1083" y="26459"/>
          <a:ext cx="5767917" cy="723900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pt-BR" sz="2400" b="1">
              <a:solidFill>
                <a:schemeClr val="lt1"/>
              </a:solidFill>
            </a:rPr>
            <a:t>Custos Por</a:t>
          </a:r>
          <a:r>
            <a:rPr lang="pt-BR" sz="2400" b="1" baseline="0">
              <a:solidFill>
                <a:schemeClr val="lt1"/>
              </a:solidFill>
            </a:rPr>
            <a:t> Colaborador </a:t>
          </a:r>
          <a:endParaRPr lang="pt-BR" b="1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1409700</xdr:colOff>
      <xdr:row>1</xdr:row>
      <xdr:rowOff>733425</xdr:rowOff>
    </xdr:to>
    <xdr:pic>
      <xdr:nvPicPr>
        <xdr:cNvPr id="94164" name="Picture 2" descr="Inedes">
          <a:extLst>
            <a:ext uri="{FF2B5EF4-FFF2-40B4-BE49-F238E27FC236}">
              <a16:creationId xmlns:a16="http://schemas.microsoft.com/office/drawing/2014/main" id="{00000000-0008-0000-0500-0000D46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1819275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425823</xdr:colOff>
      <xdr:row>1</xdr:row>
      <xdr:rowOff>347383</xdr:rowOff>
    </xdr:from>
    <xdr:to>
      <xdr:col>15</xdr:col>
      <xdr:colOff>11206</xdr:colOff>
      <xdr:row>1</xdr:row>
      <xdr:rowOff>776008</xdr:rowOff>
    </xdr:to>
    <xdr:sp macro="" textlink="">
      <xdr:nvSpPr>
        <xdr:cNvPr id="4" name="Seta: para a Esqu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5216898" y="347383"/>
          <a:ext cx="756958" cy="428625"/>
        </a:xfrm>
        <a:prstGeom prst="leftArrow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800080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 editAs="oneCell">
    <xdr:from>
      <xdr:col>10</xdr:col>
      <xdr:colOff>47625</xdr:colOff>
      <xdr:row>1</xdr:row>
      <xdr:rowOff>85725</xdr:rowOff>
    </xdr:from>
    <xdr:to>
      <xdr:col>11</xdr:col>
      <xdr:colOff>114300</xdr:colOff>
      <xdr:row>1</xdr:row>
      <xdr:rowOff>819150</xdr:rowOff>
    </xdr:to>
    <xdr:pic>
      <xdr:nvPicPr>
        <xdr:cNvPr id="94166" name="Imagem 4">
          <a:extLst>
            <a:ext uri="{FF2B5EF4-FFF2-40B4-BE49-F238E27FC236}">
              <a16:creationId xmlns:a16="http://schemas.microsoft.com/office/drawing/2014/main" id="{00000000-0008-0000-0500-0000D66F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85725"/>
          <a:ext cx="495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628650</xdr:colOff>
      <xdr:row>1</xdr:row>
      <xdr:rowOff>190500</xdr:rowOff>
    </xdr:from>
    <xdr:to>
      <xdr:col>14</xdr:col>
      <xdr:colOff>152400</xdr:colOff>
      <xdr:row>1</xdr:row>
      <xdr:rowOff>800100</xdr:rowOff>
    </xdr:to>
    <xdr:pic>
      <xdr:nvPicPr>
        <xdr:cNvPr id="94167" name="Imagem 5">
          <a:extLst>
            <a:ext uri="{FF2B5EF4-FFF2-40B4-BE49-F238E27FC236}">
              <a16:creationId xmlns:a16="http://schemas.microsoft.com/office/drawing/2014/main" id="{00000000-0008-0000-0500-0000D76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90500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-1735585">
          <a:off x="0" y="662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>
                <a:noFill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 pitchFamily="34" charset="0"/>
            </a:rPr>
            <a:t>modelo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819150</xdr:colOff>
      <xdr:row>2</xdr:row>
      <xdr:rowOff>38100</xdr:rowOff>
    </xdr:to>
    <xdr:pic>
      <xdr:nvPicPr>
        <xdr:cNvPr id="119291" name="Picture 3" descr="LogoChesf">
          <a:extLst>
            <a:ext uri="{FF2B5EF4-FFF2-40B4-BE49-F238E27FC236}">
              <a16:creationId xmlns:a16="http://schemas.microsoft.com/office/drawing/2014/main" id="{00000000-0008-0000-0A00-0000FBD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6200" y="85725"/>
          <a:ext cx="800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123825</xdr:rowOff>
    </xdr:from>
    <xdr:to>
      <xdr:col>1</xdr:col>
      <xdr:colOff>904875</xdr:colOff>
      <xdr:row>2</xdr:row>
      <xdr:rowOff>76200</xdr:rowOff>
    </xdr:to>
    <xdr:pic>
      <xdr:nvPicPr>
        <xdr:cNvPr id="120061" name="Picture 1" descr="LogoChesf">
          <a:extLst>
            <a:ext uri="{FF2B5EF4-FFF2-40B4-BE49-F238E27FC236}">
              <a16:creationId xmlns:a16="http://schemas.microsoft.com/office/drawing/2014/main" id="{00000000-0008-0000-0B00-0000FD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61925" y="123825"/>
          <a:ext cx="800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27</xdr:row>
      <xdr:rowOff>76200</xdr:rowOff>
    </xdr:from>
    <xdr:to>
      <xdr:col>6</xdr:col>
      <xdr:colOff>2057400</xdr:colOff>
      <xdr:row>30</xdr:row>
      <xdr:rowOff>114300</xdr:rowOff>
    </xdr:to>
    <xdr:pic>
      <xdr:nvPicPr>
        <xdr:cNvPr id="121338" name="Imagem 3">
          <a:extLst>
            <a:ext uri="{FF2B5EF4-FFF2-40B4-BE49-F238E27FC236}">
              <a16:creationId xmlns:a16="http://schemas.microsoft.com/office/drawing/2014/main" id="{00000000-0008-0000-0C00-0000FA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86350"/>
          <a:ext cx="2800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1943100</xdr:colOff>
      <xdr:row>3</xdr:row>
      <xdr:rowOff>38100</xdr:rowOff>
    </xdr:to>
    <xdr:pic>
      <xdr:nvPicPr>
        <xdr:cNvPr id="121339" name="Imagem 2" descr="MarcaTransparente">
          <a:extLst>
            <a:ext uri="{FF2B5EF4-FFF2-40B4-BE49-F238E27FC236}">
              <a16:creationId xmlns:a16="http://schemas.microsoft.com/office/drawing/2014/main" id="{00000000-0008-0000-0C00-0000FBD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0"/>
          <a:ext cx="1095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560294</xdr:colOff>
      <xdr:row>2</xdr:row>
      <xdr:rowOff>190500</xdr:rowOff>
    </xdr:from>
    <xdr:to>
      <xdr:col>12</xdr:col>
      <xdr:colOff>1322294</xdr:colOff>
      <xdr:row>2</xdr:row>
      <xdr:rowOff>619125</xdr:rowOff>
    </xdr:to>
    <xdr:sp macro="" textlink="">
      <xdr:nvSpPr>
        <xdr:cNvPr id="2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 bwMode="auto">
        <a:xfrm>
          <a:off x="5941919" y="190500"/>
          <a:ext cx="762000" cy="428625"/>
        </a:xfrm>
        <a:prstGeom prst="leftArrow">
          <a:avLst/>
        </a:prstGeom>
        <a:solidFill>
          <a:srgbClr val="7030A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>
              <a:solidFill>
                <a:srgbClr val="FFFF00"/>
              </a:solidFill>
            </a:rPr>
            <a:t>VOLTAR</a:t>
          </a:r>
        </a:p>
      </xdr:txBody>
    </xdr:sp>
    <xdr:clientData/>
  </xdr:twoCellAnchor>
  <xdr:twoCellAnchor editAs="oneCell">
    <xdr:from>
      <xdr:col>7</xdr:col>
      <xdr:colOff>0</xdr:colOff>
      <xdr:row>2</xdr:row>
      <xdr:rowOff>85725</xdr:rowOff>
    </xdr:from>
    <xdr:to>
      <xdr:col>9</xdr:col>
      <xdr:colOff>1104900</xdr:colOff>
      <xdr:row>2</xdr:row>
      <xdr:rowOff>819150</xdr:rowOff>
    </xdr:to>
    <xdr:pic>
      <xdr:nvPicPr>
        <xdr:cNvPr id="138378" name="Picture 2" descr="Inedes">
          <a:extLst>
            <a:ext uri="{FF2B5EF4-FFF2-40B4-BE49-F238E27FC236}">
              <a16:creationId xmlns:a16="http://schemas.microsoft.com/office/drawing/2014/main" id="{00000000-0008-0000-0D00-00008A1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66725"/>
          <a:ext cx="182880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552450</xdr:colOff>
      <xdr:row>2</xdr:row>
      <xdr:rowOff>57150</xdr:rowOff>
    </xdr:from>
    <xdr:to>
      <xdr:col>10</xdr:col>
      <xdr:colOff>1047750</xdr:colOff>
      <xdr:row>2</xdr:row>
      <xdr:rowOff>800100</xdr:rowOff>
    </xdr:to>
    <xdr:pic>
      <xdr:nvPicPr>
        <xdr:cNvPr id="138379" name="Imagem 3">
          <a:extLst>
            <a:ext uri="{FF2B5EF4-FFF2-40B4-BE49-F238E27FC236}">
              <a16:creationId xmlns:a16="http://schemas.microsoft.com/office/drawing/2014/main" id="{00000000-0008-0000-0D00-00008B1C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438150"/>
          <a:ext cx="495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2000250</xdr:colOff>
      <xdr:row>2</xdr:row>
      <xdr:rowOff>276225</xdr:rowOff>
    </xdr:from>
    <xdr:to>
      <xdr:col>12</xdr:col>
      <xdr:colOff>114300</xdr:colOff>
      <xdr:row>2</xdr:row>
      <xdr:rowOff>876300</xdr:rowOff>
    </xdr:to>
    <xdr:pic>
      <xdr:nvPicPr>
        <xdr:cNvPr id="138380" name="Imagem 4">
          <a:extLst>
            <a:ext uri="{FF2B5EF4-FFF2-40B4-BE49-F238E27FC236}">
              <a16:creationId xmlns:a16="http://schemas.microsoft.com/office/drawing/2014/main" id="{00000000-0008-0000-0D00-00008C1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657225"/>
          <a:ext cx="962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8</xdr:row>
      <xdr:rowOff>57150</xdr:rowOff>
    </xdr:from>
    <xdr:to>
      <xdr:col>6</xdr:col>
      <xdr:colOff>1152525</xdr:colOff>
      <xdr:row>8</xdr:row>
      <xdr:rowOff>790575</xdr:rowOff>
    </xdr:to>
    <xdr:pic>
      <xdr:nvPicPr>
        <xdr:cNvPr id="139400" name="Picture 2" descr="Inedes">
          <a:extLst>
            <a:ext uri="{FF2B5EF4-FFF2-40B4-BE49-F238E27FC236}">
              <a16:creationId xmlns:a16="http://schemas.microsoft.com/office/drawing/2014/main" id="{00000000-0008-0000-0E00-0000882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5800"/>
          <a:ext cx="182880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316566</xdr:colOff>
      <xdr:row>8</xdr:row>
      <xdr:rowOff>292474</xdr:rowOff>
    </xdr:from>
    <xdr:to>
      <xdr:col>9</xdr:col>
      <xdr:colOff>364191</xdr:colOff>
      <xdr:row>8</xdr:row>
      <xdr:rowOff>721099</xdr:rowOff>
    </xdr:to>
    <xdr:sp macro="" textlink="">
      <xdr:nvSpPr>
        <xdr:cNvPr id="3" name="Seta: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5260041" y="292474"/>
          <a:ext cx="762000" cy="428625"/>
        </a:xfrm>
        <a:prstGeom prst="leftArrow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800080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 editAs="oneCell">
    <xdr:from>
      <xdr:col>6</xdr:col>
      <xdr:colOff>2200275</xdr:colOff>
      <xdr:row>8</xdr:row>
      <xdr:rowOff>0</xdr:rowOff>
    </xdr:from>
    <xdr:to>
      <xdr:col>6</xdr:col>
      <xdr:colOff>2695575</xdr:colOff>
      <xdr:row>8</xdr:row>
      <xdr:rowOff>742950</xdr:rowOff>
    </xdr:to>
    <xdr:pic>
      <xdr:nvPicPr>
        <xdr:cNvPr id="139402" name="Imagem 3">
          <a:extLst>
            <a:ext uri="{FF2B5EF4-FFF2-40B4-BE49-F238E27FC236}">
              <a16:creationId xmlns:a16="http://schemas.microsoft.com/office/drawing/2014/main" id="{00000000-0008-0000-0E00-00008A20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28650"/>
          <a:ext cx="495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3390900</xdr:colOff>
      <xdr:row>8</xdr:row>
      <xdr:rowOff>142875</xdr:rowOff>
    </xdr:from>
    <xdr:to>
      <xdr:col>8</xdr:col>
      <xdr:colOff>123825</xdr:colOff>
      <xdr:row>8</xdr:row>
      <xdr:rowOff>752475</xdr:rowOff>
    </xdr:to>
    <xdr:pic>
      <xdr:nvPicPr>
        <xdr:cNvPr id="139403" name="Imagem 4">
          <a:extLst>
            <a:ext uri="{FF2B5EF4-FFF2-40B4-BE49-F238E27FC236}">
              <a16:creationId xmlns:a16="http://schemas.microsoft.com/office/drawing/2014/main" id="{00000000-0008-0000-0E00-00008B2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71525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FAM/Downloads/PO_Solar_ww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_IP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lex/AppData/Local/Microsoft/Windows/INetCache/Content.Outlook/42SBK7XM/C&#243;pia%20de%20TABELA%20E%20DIMENSIONAM%20DE%20SERVI&#199;OS%2003_07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"/>
      <sheetName val="Cronograma"/>
      <sheetName val="Preços"/>
      <sheetName val="GD SOLAR"/>
      <sheetName val="Orientações"/>
      <sheetName val="EPIs-EPCs"/>
      <sheetName val="PINI - Hora"/>
      <sheetName val="PINI - Mês"/>
      <sheetName val="ACT-CCT-Outra - Hora"/>
      <sheetName val="ACT-CCT-Outra - Mês"/>
      <sheetName val="FGV - Hora"/>
      <sheetName val="FGV - Mês"/>
      <sheetName val="BDI SERVIÇOS"/>
      <sheetName val="DBI %"/>
      <sheetName val="BDI MATERIAIS"/>
      <sheetName val="Custo da Mão de Obra "/>
      <sheetName val="Tab Composição Itens Unitários"/>
      <sheetName val="Exemplo de aplicação"/>
      <sheetName val="Orçamento GERAL DAS UNIDADES"/>
      <sheetName val="Dimension. cabos CC"/>
    </sheetNames>
    <sheetDataSet>
      <sheetData sheetId="0" refreshError="1"/>
      <sheetData sheetId="1" refreshError="1"/>
      <sheetData sheetId="2">
        <row r="15">
          <cell r="J15">
            <v>1.6500000000000001E-2</v>
          </cell>
        </row>
        <row r="16">
          <cell r="J16">
            <v>7.5999999999999998E-2</v>
          </cell>
        </row>
        <row r="34">
          <cell r="I34">
            <v>0</v>
          </cell>
        </row>
        <row r="40">
          <cell r="I40">
            <v>500</v>
          </cell>
        </row>
        <row r="49">
          <cell r="I49" t="e">
            <v>#REF!</v>
          </cell>
        </row>
        <row r="55">
          <cell r="I55">
            <v>0</v>
          </cell>
        </row>
      </sheetData>
      <sheetData sheetId="3" refreshError="1"/>
      <sheetData sheetId="4" refreshError="1"/>
      <sheetData sheetId="5">
        <row r="54">
          <cell r="G54">
            <v>5071.079999999999</v>
          </cell>
        </row>
        <row r="107">
          <cell r="G107">
            <v>5211.7499999999991</v>
          </cell>
        </row>
        <row r="127">
          <cell r="G127">
            <v>1126.3700000000001</v>
          </cell>
        </row>
        <row r="143">
          <cell r="G143">
            <v>7376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"/>
      <sheetName val="Cronograma"/>
      <sheetName val="Preços"/>
      <sheetName val="Menu"/>
      <sheetName val="Orientações"/>
      <sheetName val="EPIs-EPCs"/>
      <sheetName val="PINI - Hora"/>
      <sheetName val="PINI - Mês"/>
      <sheetName val="ACT-CCT-Outra - Hora"/>
      <sheetName val="ACT-CCT-Outra - Mês"/>
      <sheetName val="FGV - Hora"/>
      <sheetName val="FGV - Mês"/>
      <sheetName val="BDI SERVIÇOS"/>
      <sheetName val="DBI %"/>
      <sheetName val="BDI MATERIAIS"/>
      <sheetName val="Custo da Mão de Obra "/>
      <sheetName val="Tab Composição Itens Unitários"/>
      <sheetName val="Exemplo de aplicação"/>
      <sheetName val="Orçamento GERAL DAS UNIDADES"/>
      <sheetName val="Dimension. cabos CC"/>
    </sheetNames>
    <sheetDataSet>
      <sheetData sheetId="0"/>
      <sheetData sheetId="1"/>
      <sheetData sheetId="2">
        <row r="15">
          <cell r="J15">
            <v>1.6500000000000001E-2</v>
          </cell>
        </row>
        <row r="16">
          <cell r="J16">
            <v>7.5999999999999998E-2</v>
          </cell>
        </row>
        <row r="34">
          <cell r="I34">
            <v>0</v>
          </cell>
        </row>
        <row r="40">
          <cell r="I40">
            <v>500</v>
          </cell>
        </row>
        <row r="49">
          <cell r="I49" t="e">
            <v>#REF!</v>
          </cell>
        </row>
        <row r="55">
          <cell r="I5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"/>
      <sheetName val="Cronograma"/>
      <sheetName val="Preços"/>
      <sheetName val="EPI´S-EPC "/>
      <sheetName val="Custo da Mão de Obra 2"/>
      <sheetName val="ACORDO COLETIVO"/>
      <sheetName val="PINI - Hora"/>
      <sheetName val="PINI - Mês"/>
      <sheetName val="ACT-CCT-Outra - Hora"/>
      <sheetName val="ACT-CCT-Outra - Mês"/>
      <sheetName val="FGV - Hora"/>
      <sheetName val="FGV - Mês"/>
      <sheetName val="SERVIÇOS USINA SOLAR"/>
      <sheetName val="Tabela de Serviços"/>
      <sheetName val="ANÁLISE DE CUSTO"/>
      <sheetName val="BDI MATERIAIS 2"/>
      <sheetName val="DBI SERVIÇOS 2"/>
      <sheetName val="DBI %"/>
      <sheetName val="Referência 1MW"/>
      <sheetName val="1MW"/>
      <sheetName val="Referência 750KW"/>
      <sheetName val="750 KW"/>
      <sheetName val="Referência 75KW"/>
      <sheetName val="75KW"/>
      <sheetName val="Referência 24KW"/>
      <sheetName val="24 KW"/>
      <sheetName val="Referência 48KW"/>
      <sheetName val="48KW"/>
      <sheetName val="Orçamento ORGÃO"/>
      <sheetName val="CompAux"/>
      <sheetName val="Listas"/>
      <sheetName val="Dimension. cabos CC"/>
      <sheetName val="SINAPI"/>
    </sheetNames>
    <sheetDataSet>
      <sheetData sheetId="0" refreshError="1"/>
      <sheetData sheetId="1" refreshError="1"/>
      <sheetData sheetId="2" refreshError="1">
        <row r="15">
          <cell r="J15">
            <v>1.6500000000000001E-2</v>
          </cell>
        </row>
        <row r="16">
          <cell r="J16">
            <v>7.5999999999999998E-2</v>
          </cell>
        </row>
        <row r="34">
          <cell r="I34">
            <v>0</v>
          </cell>
        </row>
        <row r="40">
          <cell r="I40">
            <v>500</v>
          </cell>
        </row>
        <row r="49">
          <cell r="I49">
            <v>3714.9</v>
          </cell>
        </row>
        <row r="55">
          <cell r="I55">
            <v>0</v>
          </cell>
        </row>
      </sheetData>
      <sheetData sheetId="3"/>
      <sheetData sheetId="4" refreshError="1">
        <row r="4">
          <cell r="E4">
            <v>7315</v>
          </cell>
        </row>
        <row r="5">
          <cell r="E5">
            <v>2612.5</v>
          </cell>
        </row>
        <row r="6">
          <cell r="E6">
            <v>2090</v>
          </cell>
        </row>
        <row r="7">
          <cell r="E7">
            <v>1567.5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H12"/>
  <sheetViews>
    <sheetView showGridLines="0" workbookViewId="0">
      <selection activeCell="E8" sqref="E8"/>
    </sheetView>
  </sheetViews>
  <sheetFormatPr defaultColWidth="8.85546875" defaultRowHeight="12.75"/>
  <cols>
    <col min="1" max="1" width="5.7109375" customWidth="1"/>
    <col min="2" max="2" width="5.42578125" customWidth="1"/>
    <col min="3" max="3" width="42.42578125" customWidth="1"/>
    <col min="4" max="4" width="6.140625" customWidth="1"/>
    <col min="5" max="5" width="8.85546875" customWidth="1"/>
    <col min="6" max="6" width="12.28515625" bestFit="1" customWidth="1"/>
    <col min="7" max="7" width="14.7109375" bestFit="1" customWidth="1"/>
  </cols>
  <sheetData>
    <row r="1" spans="1:8" ht="18">
      <c r="A1" s="114"/>
      <c r="B1" s="601" t="s">
        <v>152</v>
      </c>
      <c r="C1" s="601"/>
      <c r="D1" s="601"/>
      <c r="E1" s="601"/>
      <c r="F1" s="601"/>
      <c r="G1" s="601"/>
      <c r="H1" s="115"/>
    </row>
    <row r="2" spans="1:8" ht="15" customHeight="1">
      <c r="A2" s="116"/>
      <c r="B2" s="117"/>
      <c r="C2" s="117"/>
      <c r="D2" s="117"/>
      <c r="E2" s="117"/>
      <c r="F2" s="117"/>
      <c r="G2" s="117"/>
      <c r="H2" s="118"/>
    </row>
    <row r="3" spans="1:8" ht="15" customHeight="1">
      <c r="A3" s="119"/>
      <c r="B3" s="602" t="s">
        <v>153</v>
      </c>
      <c r="C3" s="602"/>
      <c r="D3" s="602"/>
      <c r="E3" s="602"/>
      <c r="F3" s="602"/>
      <c r="G3" s="602"/>
      <c r="H3" s="120"/>
    </row>
    <row r="4" spans="1:8" ht="15" customHeight="1">
      <c r="A4" s="116"/>
      <c r="B4" s="121"/>
      <c r="C4" s="121"/>
      <c r="D4" s="121"/>
      <c r="E4" s="121"/>
      <c r="F4" s="121"/>
      <c r="G4" s="122"/>
      <c r="H4" s="118"/>
    </row>
    <row r="5" spans="1:8" ht="15" customHeight="1">
      <c r="A5" s="116"/>
      <c r="B5" s="599"/>
      <c r="C5" s="599"/>
      <c r="D5" s="599"/>
      <c r="E5" s="599"/>
      <c r="F5" s="599"/>
      <c r="G5" s="599"/>
      <c r="H5" s="118"/>
    </row>
    <row r="6" spans="1:8" ht="15" customHeight="1">
      <c r="A6" s="116"/>
      <c r="B6" s="605" t="s">
        <v>154</v>
      </c>
      <c r="C6" s="607" t="s">
        <v>35</v>
      </c>
      <c r="D6" s="607" t="s">
        <v>155</v>
      </c>
      <c r="E6" s="607" t="s">
        <v>156</v>
      </c>
      <c r="F6" s="603" t="s">
        <v>157</v>
      </c>
      <c r="G6" s="604"/>
      <c r="H6" s="118"/>
    </row>
    <row r="7" spans="1:8">
      <c r="A7" s="116"/>
      <c r="B7" s="606"/>
      <c r="C7" s="608"/>
      <c r="D7" s="608"/>
      <c r="E7" s="608"/>
      <c r="F7" s="123" t="s">
        <v>158</v>
      </c>
      <c r="G7" s="124" t="s">
        <v>159</v>
      </c>
      <c r="H7" s="118"/>
    </row>
    <row r="8" spans="1:8" ht="114.75" customHeight="1">
      <c r="A8" s="116"/>
      <c r="B8" s="125" t="s">
        <v>160</v>
      </c>
      <c r="C8" s="126" t="s">
        <v>181</v>
      </c>
      <c r="D8" s="127" t="s">
        <v>161</v>
      </c>
      <c r="E8" s="128">
        <v>1</v>
      </c>
      <c r="F8" s="129" t="e">
        <f>G9/E8</f>
        <v>#REF!</v>
      </c>
      <c r="G8" s="129" t="e">
        <f>E8*F8</f>
        <v>#REF!</v>
      </c>
      <c r="H8" s="118"/>
    </row>
    <row r="9" spans="1:8" ht="18.75" customHeight="1">
      <c r="A9" s="116"/>
      <c r="B9" s="130"/>
      <c r="C9" s="131"/>
      <c r="D9" s="131"/>
      <c r="E9" s="131"/>
      <c r="F9" s="132" t="s">
        <v>159</v>
      </c>
      <c r="G9" s="133" t="e">
        <f>Preços!I75</f>
        <v>#REF!</v>
      </c>
      <c r="H9" s="118"/>
    </row>
    <row r="10" spans="1:8" ht="33" customHeight="1" thickBot="1">
      <c r="A10" s="134"/>
      <c r="B10" s="135"/>
      <c r="C10" s="135"/>
      <c r="D10" s="600"/>
      <c r="E10" s="600"/>
      <c r="F10" s="600"/>
      <c r="G10" s="600"/>
      <c r="H10" s="136"/>
    </row>
    <row r="11" spans="1:8" ht="39.950000000000003" customHeight="1">
      <c r="B11" s="137"/>
      <c r="C11" s="138"/>
      <c r="D11" s="138"/>
      <c r="E11" s="138"/>
      <c r="F11" s="138"/>
      <c r="G11" s="138"/>
      <c r="H11" s="139"/>
    </row>
    <row r="12" spans="1:8">
      <c r="B12" s="137"/>
      <c r="C12" s="137"/>
      <c r="D12" s="137"/>
      <c r="E12" s="137"/>
      <c r="F12" s="137"/>
      <c r="G12" s="137"/>
    </row>
  </sheetData>
  <mergeCells count="11">
    <mergeCell ref="D5:E5"/>
    <mergeCell ref="F5:G5"/>
    <mergeCell ref="D10:G10"/>
    <mergeCell ref="B1:G1"/>
    <mergeCell ref="B3:G3"/>
    <mergeCell ref="F6:G6"/>
    <mergeCell ref="B6:B7"/>
    <mergeCell ref="C6:C7"/>
    <mergeCell ref="D6:D7"/>
    <mergeCell ref="E6:E7"/>
    <mergeCell ref="B5:C5"/>
  </mergeCells>
  <phoneticPr fontId="18" type="noConversion"/>
  <printOptions horizontalCentered="1" verticalCentered="1"/>
  <pageMargins left="0.59055118110236227" right="0.59055118110236227" top="0.78740157480314965" bottom="0.78740157480314965" header="0.78740157480314965" footer="0.78740157480314965"/>
  <pageSetup paperSize="9" orientation="portrait" horizontalDpi="4294967294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8">
    <tabColor indexed="43"/>
    <pageSetUpPr fitToPage="1"/>
  </sheetPr>
  <dimension ref="A1:E48"/>
  <sheetViews>
    <sheetView showRowColHeaders="0" workbookViewId="0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515625" style="52" customWidth="1"/>
    <col min="5" max="5" width="0.85546875" style="60" customWidth="1"/>
    <col min="6" max="16384" width="0" style="43" hidden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708" t="s">
        <v>125</v>
      </c>
      <c r="C2" s="708"/>
      <c r="D2" s="708"/>
      <c r="E2" s="54"/>
    </row>
    <row r="3" spans="1:5" ht="6.75" customHeight="1">
      <c r="A3" s="38"/>
      <c r="B3" s="709" t="s">
        <v>86</v>
      </c>
      <c r="C3" s="709"/>
      <c r="D3" s="709"/>
      <c r="E3" s="54"/>
    </row>
    <row r="4" spans="1:5" ht="8.25" customHeight="1">
      <c r="A4" s="38"/>
      <c r="B4" s="710"/>
      <c r="C4" s="710"/>
      <c r="D4" s="710"/>
      <c r="E4" s="54"/>
    </row>
    <row r="5" spans="1:5">
      <c r="A5" s="38"/>
      <c r="B5" s="705" t="s">
        <v>11</v>
      </c>
      <c r="C5" s="706"/>
      <c r="D5" s="707"/>
      <c r="E5" s="54"/>
    </row>
    <row r="6" spans="1:5">
      <c r="A6" s="38"/>
      <c r="B6" s="65" t="s">
        <v>0</v>
      </c>
      <c r="C6" s="92" t="s">
        <v>1</v>
      </c>
      <c r="D6" s="90">
        <v>0.2</v>
      </c>
      <c r="E6" s="54"/>
    </row>
    <row r="7" spans="1:5">
      <c r="A7" s="38"/>
      <c r="B7" s="65" t="s">
        <v>2</v>
      </c>
      <c r="C7" s="92" t="s">
        <v>3</v>
      </c>
      <c r="D7" s="90">
        <v>0.08</v>
      </c>
      <c r="E7" s="54"/>
    </row>
    <row r="8" spans="1:5">
      <c r="A8" s="38"/>
      <c r="B8" s="65" t="s">
        <v>4</v>
      </c>
      <c r="C8" s="92" t="s">
        <v>76</v>
      </c>
      <c r="D8" s="90">
        <v>2.5000000000000001E-2</v>
      </c>
      <c r="E8" s="55"/>
    </row>
    <row r="9" spans="1:5">
      <c r="A9" s="38"/>
      <c r="B9" s="65" t="s">
        <v>77</v>
      </c>
      <c r="C9" s="92" t="s">
        <v>5</v>
      </c>
      <c r="D9" s="90">
        <v>1.4999999999999999E-2</v>
      </c>
      <c r="E9" s="54"/>
    </row>
    <row r="10" spans="1:5">
      <c r="A10" s="38"/>
      <c r="B10" s="65" t="s">
        <v>78</v>
      </c>
      <c r="C10" s="92" t="s">
        <v>6</v>
      </c>
      <c r="D10" s="90">
        <v>0.01</v>
      </c>
      <c r="E10" s="54"/>
    </row>
    <row r="11" spans="1:5">
      <c r="A11" s="38"/>
      <c r="B11" s="65" t="s">
        <v>7</v>
      </c>
      <c r="C11" s="92" t="s">
        <v>8</v>
      </c>
      <c r="D11" s="90">
        <v>6.0000000000000001E-3</v>
      </c>
      <c r="E11" s="54"/>
    </row>
    <row r="12" spans="1:5">
      <c r="A12" s="38"/>
      <c r="B12" s="65" t="s">
        <v>34</v>
      </c>
      <c r="C12" s="92" t="s">
        <v>9</v>
      </c>
      <c r="D12" s="90">
        <v>2E-3</v>
      </c>
      <c r="E12" s="54"/>
    </row>
    <row r="13" spans="1:5">
      <c r="A13" s="38"/>
      <c r="B13" s="65" t="s">
        <v>41</v>
      </c>
      <c r="C13" s="92" t="s">
        <v>10</v>
      </c>
      <c r="D13" s="90">
        <f>Preços!J13</f>
        <v>0.03</v>
      </c>
      <c r="E13" s="54"/>
    </row>
    <row r="14" spans="1:5">
      <c r="A14" s="38"/>
      <c r="B14" s="700" t="s">
        <v>24</v>
      </c>
      <c r="C14" s="701"/>
      <c r="D14" s="48">
        <f>SUM(D6:D13)</f>
        <v>0.3680000000000001</v>
      </c>
      <c r="E14" s="54"/>
    </row>
    <row r="15" spans="1:5">
      <c r="A15" s="38"/>
      <c r="B15" s="702"/>
      <c r="C15" s="702"/>
      <c r="D15" s="702"/>
      <c r="E15" s="54"/>
    </row>
    <row r="16" spans="1:5">
      <c r="A16" s="38"/>
      <c r="B16" s="705" t="s">
        <v>21</v>
      </c>
      <c r="C16" s="706"/>
      <c r="D16" s="707"/>
      <c r="E16" s="54"/>
    </row>
    <row r="17" spans="1:5">
      <c r="A17" s="38"/>
      <c r="B17" s="91" t="s">
        <v>33</v>
      </c>
      <c r="C17" s="92" t="s">
        <v>12</v>
      </c>
      <c r="D17" s="90">
        <v>0</v>
      </c>
      <c r="E17" s="56"/>
    </row>
    <row r="18" spans="1:5">
      <c r="A18" s="38"/>
      <c r="B18" s="91" t="s">
        <v>13</v>
      </c>
      <c r="C18" s="92" t="s">
        <v>14</v>
      </c>
      <c r="D18" s="90">
        <v>0</v>
      </c>
      <c r="E18" s="56"/>
    </row>
    <row r="19" spans="1:5">
      <c r="A19" s="38"/>
      <c r="B19" s="65" t="s">
        <v>15</v>
      </c>
      <c r="C19" s="92" t="s">
        <v>16</v>
      </c>
      <c r="D19" s="90">
        <v>0</v>
      </c>
      <c r="E19" s="54"/>
    </row>
    <row r="20" spans="1:5">
      <c r="A20" s="38"/>
      <c r="B20" s="65" t="s">
        <v>132</v>
      </c>
      <c r="C20" s="92" t="s">
        <v>18</v>
      </c>
      <c r="D20" s="90">
        <v>0</v>
      </c>
      <c r="E20" s="55"/>
    </row>
    <row r="21" spans="1:5">
      <c r="A21" s="38"/>
      <c r="B21" s="65" t="s">
        <v>19</v>
      </c>
      <c r="C21" s="92" t="s">
        <v>20</v>
      </c>
      <c r="D21" s="90">
        <v>8.2199999999999995E-2</v>
      </c>
      <c r="E21" s="55"/>
    </row>
    <row r="22" spans="1:5">
      <c r="A22" s="38"/>
      <c r="B22" s="65" t="s">
        <v>79</v>
      </c>
      <c r="C22" s="92" t="s">
        <v>80</v>
      </c>
      <c r="D22" s="90">
        <v>0</v>
      </c>
      <c r="E22" s="55"/>
    </row>
    <row r="23" spans="1:5">
      <c r="A23" s="38"/>
      <c r="B23" s="65" t="s">
        <v>128</v>
      </c>
      <c r="C23" s="92" t="s">
        <v>129</v>
      </c>
      <c r="D23" s="90">
        <v>5.0000000000000001E-3</v>
      </c>
      <c r="E23" s="55"/>
    </row>
    <row r="24" spans="1:5">
      <c r="A24" s="38"/>
      <c r="B24" s="65" t="s">
        <v>131</v>
      </c>
      <c r="C24" s="92" t="s">
        <v>130</v>
      </c>
      <c r="D24" s="90">
        <v>3.3999999999999998E-3</v>
      </c>
      <c r="E24" s="55"/>
    </row>
    <row r="25" spans="1:5">
      <c r="A25" s="38"/>
      <c r="B25" s="65"/>
      <c r="C25" s="92"/>
      <c r="D25" s="90"/>
      <c r="E25" s="55"/>
    </row>
    <row r="26" spans="1:5">
      <c r="A26" s="38"/>
      <c r="B26" s="65"/>
      <c r="C26" s="92"/>
      <c r="D26" s="90"/>
      <c r="E26" s="55"/>
    </row>
    <row r="27" spans="1:5">
      <c r="A27" s="38"/>
      <c r="B27" s="700" t="s">
        <v>23</v>
      </c>
      <c r="C27" s="701"/>
      <c r="D27" s="48">
        <f>SUM(D17:D26)</f>
        <v>9.06E-2</v>
      </c>
      <c r="E27" s="57"/>
    </row>
    <row r="28" spans="1:5">
      <c r="A28" s="38"/>
      <c r="B28" s="702"/>
      <c r="C28" s="702"/>
      <c r="D28" s="702"/>
      <c r="E28" s="57"/>
    </row>
    <row r="29" spans="1:5">
      <c r="A29" s="38"/>
      <c r="B29" s="705" t="s">
        <v>22</v>
      </c>
      <c r="C29" s="706"/>
      <c r="D29" s="707"/>
      <c r="E29" s="54"/>
    </row>
    <row r="30" spans="1:5">
      <c r="A30" s="38"/>
      <c r="B30" s="65" t="s">
        <v>81</v>
      </c>
      <c r="C30" s="92" t="s">
        <v>43</v>
      </c>
      <c r="D30" s="90">
        <f xml:space="preserve"> 50% * (D7+(D7*D27))</f>
        <v>4.3624000000000003E-2</v>
      </c>
      <c r="E30" s="54"/>
    </row>
    <row r="31" spans="1:5">
      <c r="A31" s="38"/>
      <c r="B31" s="93" t="s">
        <v>82</v>
      </c>
      <c r="C31" s="92" t="s">
        <v>72</v>
      </c>
      <c r="D31" s="90">
        <v>0.10929999999999999</v>
      </c>
      <c r="E31" s="54"/>
    </row>
    <row r="32" spans="1:5">
      <c r="A32" s="38"/>
      <c r="B32" s="93" t="s">
        <v>61</v>
      </c>
      <c r="C32" s="92" t="s">
        <v>60</v>
      </c>
      <c r="D32" s="90">
        <v>0.10199999999999999</v>
      </c>
      <c r="E32" s="54"/>
    </row>
    <row r="33" spans="1:5">
      <c r="A33" s="38"/>
      <c r="B33" s="93" t="s">
        <v>62</v>
      </c>
      <c r="C33" s="92" t="s">
        <v>127</v>
      </c>
      <c r="D33" s="90">
        <v>5.7000000000000002E-3</v>
      </c>
      <c r="E33" s="54"/>
    </row>
    <row r="34" spans="1:5">
      <c r="A34" s="38"/>
      <c r="B34" s="93"/>
      <c r="C34" s="92"/>
      <c r="D34" s="90"/>
      <c r="E34" s="54"/>
    </row>
    <row r="35" spans="1:5">
      <c r="A35" s="38"/>
      <c r="B35" s="93"/>
      <c r="C35" s="92"/>
      <c r="D35" s="90"/>
      <c r="E35" s="54"/>
    </row>
    <row r="36" spans="1:5">
      <c r="A36" s="38"/>
      <c r="B36" s="93"/>
      <c r="C36" s="92"/>
      <c r="D36" s="90"/>
      <c r="E36" s="54"/>
    </row>
    <row r="37" spans="1:5">
      <c r="A37" s="38"/>
      <c r="B37" s="700" t="s">
        <v>25</v>
      </c>
      <c r="C37" s="701"/>
      <c r="D37" s="48">
        <f>SUM(D30:D36)</f>
        <v>0.26062399999999997</v>
      </c>
      <c r="E37" s="54"/>
    </row>
    <row r="38" spans="1:5">
      <c r="A38" s="38"/>
      <c r="B38" s="702"/>
      <c r="C38" s="702"/>
      <c r="D38" s="702"/>
      <c r="E38" s="54"/>
    </row>
    <row r="39" spans="1:5">
      <c r="A39" s="38"/>
      <c r="B39" s="705" t="s">
        <v>133</v>
      </c>
      <c r="C39" s="706"/>
      <c r="D39" s="707"/>
      <c r="E39" s="54"/>
    </row>
    <row r="40" spans="1:5">
      <c r="A40" s="38"/>
      <c r="B40" s="65" t="s">
        <v>26</v>
      </c>
      <c r="C40" s="92" t="s">
        <v>44</v>
      </c>
      <c r="D40" s="90">
        <f>D14*D27</f>
        <v>3.3340800000000011E-2</v>
      </c>
      <c r="E40" s="54"/>
    </row>
    <row r="41" spans="1:5">
      <c r="A41" s="38"/>
      <c r="B41" s="65" t="s">
        <v>84</v>
      </c>
      <c r="C41" s="92" t="s">
        <v>63</v>
      </c>
      <c r="D41" s="90">
        <f>D7*D32</f>
        <v>8.1599999999999989E-3</v>
      </c>
      <c r="E41" s="54"/>
    </row>
    <row r="42" spans="1:5">
      <c r="A42" s="38"/>
      <c r="B42" s="65"/>
      <c r="C42" s="92"/>
      <c r="D42" s="90"/>
      <c r="E42" s="54"/>
    </row>
    <row r="43" spans="1:5">
      <c r="A43" s="38"/>
      <c r="B43" s="65"/>
      <c r="C43" s="92"/>
      <c r="D43" s="90"/>
      <c r="E43" s="54"/>
    </row>
    <row r="44" spans="1:5">
      <c r="A44" s="38"/>
      <c r="B44" s="65"/>
      <c r="C44" s="92"/>
      <c r="D44" s="90"/>
      <c r="E44" s="54"/>
    </row>
    <row r="45" spans="1:5">
      <c r="A45" s="38"/>
      <c r="B45" s="700" t="s">
        <v>27</v>
      </c>
      <c r="C45" s="701"/>
      <c r="D45" s="48">
        <f>SUM(D40:D44)</f>
        <v>4.1500800000000011E-2</v>
      </c>
      <c r="E45" s="54"/>
    </row>
    <row r="46" spans="1:5">
      <c r="A46" s="38"/>
      <c r="B46" s="703"/>
      <c r="C46" s="703"/>
      <c r="D46" s="703"/>
      <c r="E46" s="54"/>
    </row>
    <row r="47" spans="1:5">
      <c r="A47" s="38"/>
      <c r="B47" s="704" t="s">
        <v>28</v>
      </c>
      <c r="C47" s="704"/>
      <c r="D47" s="48">
        <f>D14+D27+D37+D45</f>
        <v>0.76072480000000009</v>
      </c>
      <c r="E47" s="54"/>
    </row>
    <row r="48" spans="1:5">
      <c r="A48" s="38"/>
      <c r="B48" s="39"/>
      <c r="C48" s="40"/>
      <c r="D48" s="38"/>
      <c r="E48" s="54"/>
    </row>
  </sheetData>
  <sheetProtection password="CC6D" sheet="1" objects="1" scenarios="1" insertRows="0" deleteRows="0"/>
  <mergeCells count="15">
    <mergeCell ref="B16:D16"/>
    <mergeCell ref="B2:D2"/>
    <mergeCell ref="B3:D4"/>
    <mergeCell ref="B5:D5"/>
    <mergeCell ref="B14:C14"/>
    <mergeCell ref="B15:D15"/>
    <mergeCell ref="B27:C27"/>
    <mergeCell ref="B28:D28"/>
    <mergeCell ref="B45:C45"/>
    <mergeCell ref="B46:D46"/>
    <mergeCell ref="B47:C47"/>
    <mergeCell ref="B29:D29"/>
    <mergeCell ref="B37:C37"/>
    <mergeCell ref="B38:D38"/>
    <mergeCell ref="B39:D39"/>
  </mergeCells>
  <phoneticPr fontId="18" type="noConversion"/>
  <pageMargins left="0.78740157499999996" right="0.78740157499999996" top="0.984251969" bottom="0.984251969" header="0.49212598499999999" footer="0.49212598499999999"/>
  <pageSetup paperSize="9" scale="99" orientation="portrait" blackAndWhite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2">
    <tabColor indexed="42"/>
    <pageSetUpPr autoPageBreaks="0" fitToPage="1"/>
  </sheetPr>
  <dimension ref="A1:G219"/>
  <sheetViews>
    <sheetView showGridLines="0" showRowColHeaders="0" zoomScaleNormal="100" workbookViewId="0">
      <selection activeCell="B47" sqref="B47"/>
    </sheetView>
  </sheetViews>
  <sheetFormatPr defaultColWidth="11.42578125" defaultRowHeight="12.75"/>
  <cols>
    <col min="1" max="1" width="0.85546875" style="43" customWidth="1"/>
    <col min="2" max="2" width="59.140625" style="43" customWidth="1"/>
    <col min="3" max="3" width="11.42578125" style="51" customWidth="1"/>
    <col min="4" max="4" width="17.28515625" style="52" customWidth="1"/>
    <col min="5" max="5" width="0.85546875" style="42" customWidth="1"/>
    <col min="6" max="6" width="9.140625" style="42" hidden="1" customWidth="1"/>
    <col min="7" max="7" width="0.140625" style="43" hidden="1" customWidth="1"/>
    <col min="8" max="16384" width="11.42578125" style="43"/>
  </cols>
  <sheetData>
    <row r="1" spans="1:5" ht="18.75" customHeight="1">
      <c r="A1" s="38"/>
      <c r="B1" s="38"/>
      <c r="C1" s="39"/>
      <c r="D1" s="40"/>
      <c r="E1" s="41"/>
    </row>
    <row r="2" spans="1:5" ht="18">
      <c r="A2" s="38"/>
      <c r="B2" s="708" t="s">
        <v>104</v>
      </c>
      <c r="C2" s="708"/>
      <c r="D2" s="708"/>
      <c r="E2" s="41"/>
    </row>
    <row r="3" spans="1:5" ht="6.75" customHeight="1">
      <c r="A3" s="38"/>
      <c r="B3" s="709" t="s">
        <v>49</v>
      </c>
      <c r="C3" s="709"/>
      <c r="D3" s="709"/>
      <c r="E3" s="41"/>
    </row>
    <row r="4" spans="1:5" ht="8.25" customHeight="1">
      <c r="A4" s="38"/>
      <c r="B4" s="710"/>
      <c r="C4" s="710"/>
      <c r="D4" s="710"/>
      <c r="E4" s="41"/>
    </row>
    <row r="5" spans="1:5">
      <c r="A5" s="38"/>
      <c r="B5" s="705" t="s">
        <v>11</v>
      </c>
      <c r="C5" s="706"/>
      <c r="D5" s="707"/>
      <c r="E5" s="41"/>
    </row>
    <row r="6" spans="1:5">
      <c r="A6" s="38"/>
      <c r="B6" s="44" t="s">
        <v>0</v>
      </c>
      <c r="C6" s="45" t="s">
        <v>1</v>
      </c>
      <c r="D6" s="46">
        <v>0.2</v>
      </c>
      <c r="E6" s="41"/>
    </row>
    <row r="7" spans="1:5">
      <c r="A7" s="38"/>
      <c r="B7" s="44" t="s">
        <v>2</v>
      </c>
      <c r="C7" s="45" t="s">
        <v>3</v>
      </c>
      <c r="D7" s="46">
        <v>0.08</v>
      </c>
      <c r="E7" s="41"/>
    </row>
    <row r="8" spans="1:5">
      <c r="A8" s="38"/>
      <c r="B8" s="44" t="s">
        <v>4</v>
      </c>
      <c r="C8" s="45" t="s">
        <v>5</v>
      </c>
      <c r="D8" s="46">
        <v>2.5000000000000001E-2</v>
      </c>
      <c r="E8" s="41"/>
    </row>
    <row r="9" spans="1:5">
      <c r="A9" s="38"/>
      <c r="B9" s="44" t="s">
        <v>68</v>
      </c>
      <c r="C9" s="45" t="s">
        <v>6</v>
      </c>
      <c r="D9" s="46">
        <v>1.4999999999999999E-2</v>
      </c>
      <c r="E9" s="47"/>
    </row>
    <row r="10" spans="1:5">
      <c r="A10" s="38"/>
      <c r="B10" s="44" t="s">
        <v>69</v>
      </c>
      <c r="C10" s="45" t="s">
        <v>8</v>
      </c>
      <c r="D10" s="46">
        <v>0.01</v>
      </c>
      <c r="E10" s="41"/>
    </row>
    <row r="11" spans="1:5">
      <c r="A11" s="38"/>
      <c r="B11" s="44" t="s">
        <v>7</v>
      </c>
      <c r="C11" s="45" t="s">
        <v>9</v>
      </c>
      <c r="D11" s="46">
        <v>6.0000000000000001E-3</v>
      </c>
      <c r="E11" s="41"/>
    </row>
    <row r="12" spans="1:5">
      <c r="A12" s="38"/>
      <c r="B12" s="44" t="s">
        <v>34</v>
      </c>
      <c r="C12" s="45" t="s">
        <v>10</v>
      </c>
      <c r="D12" s="46">
        <v>2E-3</v>
      </c>
      <c r="E12" s="41"/>
    </row>
    <row r="13" spans="1:5">
      <c r="A13" s="38"/>
      <c r="B13" s="44" t="s">
        <v>41</v>
      </c>
      <c r="C13" s="45" t="s">
        <v>59</v>
      </c>
      <c r="D13" s="46">
        <f>Preços!J13</f>
        <v>0.03</v>
      </c>
      <c r="E13" s="41"/>
    </row>
    <row r="14" spans="1:5">
      <c r="A14" s="38"/>
      <c r="B14" s="700" t="s">
        <v>24</v>
      </c>
      <c r="C14" s="701"/>
      <c r="D14" s="48">
        <f>SUM(D6:D13)</f>
        <v>0.3680000000000001</v>
      </c>
      <c r="E14" s="41"/>
    </row>
    <row r="15" spans="1:5" ht="8.25" customHeight="1">
      <c r="A15" s="38"/>
      <c r="B15" s="702"/>
      <c r="C15" s="702"/>
      <c r="D15" s="702"/>
      <c r="E15" s="41"/>
    </row>
    <row r="16" spans="1:5" ht="12.75" customHeight="1">
      <c r="A16" s="38"/>
      <c r="B16" s="705" t="s">
        <v>21</v>
      </c>
      <c r="C16" s="706"/>
      <c r="D16" s="707"/>
      <c r="E16" s="41"/>
    </row>
    <row r="17" spans="1:5">
      <c r="A17" s="38"/>
      <c r="B17" s="49" t="s">
        <v>33</v>
      </c>
      <c r="C17" s="45" t="s">
        <v>12</v>
      </c>
      <c r="D17" s="46">
        <v>0.18770000000000001</v>
      </c>
      <c r="E17" s="41"/>
    </row>
    <row r="18" spans="1:5">
      <c r="A18" s="38"/>
      <c r="B18" s="49" t="s">
        <v>13</v>
      </c>
      <c r="C18" s="45" t="s">
        <v>14</v>
      </c>
      <c r="D18" s="46">
        <v>3.9699999999999999E-2</v>
      </c>
      <c r="E18" s="41"/>
    </row>
    <row r="19" spans="1:5">
      <c r="A19" s="38"/>
      <c r="B19" s="44" t="s">
        <v>15</v>
      </c>
      <c r="C19" s="45" t="s">
        <v>16</v>
      </c>
      <c r="D19" s="46">
        <v>1.8499999999999999E-2</v>
      </c>
      <c r="E19" s="41"/>
    </row>
    <row r="20" spans="1:5">
      <c r="A20" s="38"/>
      <c r="B20" s="44" t="s">
        <v>17</v>
      </c>
      <c r="C20" s="45" t="s">
        <v>18</v>
      </c>
      <c r="D20" s="46">
        <v>8.9999999999999998E-4</v>
      </c>
      <c r="E20" s="41"/>
    </row>
    <row r="21" spans="1:5">
      <c r="A21" s="38"/>
      <c r="B21" s="44" t="s">
        <v>19</v>
      </c>
      <c r="C21" s="45" t="s">
        <v>20</v>
      </c>
      <c r="D21" s="46">
        <v>0.10829999999999999</v>
      </c>
      <c r="E21" s="41"/>
    </row>
    <row r="22" spans="1:5">
      <c r="A22" s="38"/>
      <c r="B22" s="44" t="str">
        <f>IF(Preços!R6&lt;3,"","Aviso Prévio Trabalhado")</f>
        <v>Aviso Prévio Trabalhado</v>
      </c>
      <c r="C22" s="45" t="str">
        <f>IF(B22="","","B6")</f>
        <v>B6</v>
      </c>
      <c r="D22" s="46">
        <f>IF(C22="","",(7/30)/Preços!R6)</f>
        <v>1.9444444444444445E-2</v>
      </c>
      <c r="E22" s="41"/>
    </row>
    <row r="23" spans="1:5">
      <c r="A23" s="38"/>
      <c r="B23" s="44" t="str">
        <f>IF(Preços!R6&lt;12,"","Férias")</f>
        <v>Férias</v>
      </c>
      <c r="C23" s="45" t="str">
        <f>IF(B23="","","B7")</f>
        <v>B7</v>
      </c>
      <c r="D23" s="46">
        <f>IF(C23="","",0.0903)</f>
        <v>9.0300000000000005E-2</v>
      </c>
      <c r="E23" s="41"/>
    </row>
    <row r="24" spans="1:5">
      <c r="A24" s="38"/>
      <c r="B24" s="44" t="str">
        <f>IF(Preços!R6&lt;12,"","1/3 Férias")</f>
        <v>1/3 Férias</v>
      </c>
      <c r="C24" s="45" t="str">
        <f>IF(B24="","","B8")</f>
        <v>B8</v>
      </c>
      <c r="D24" s="46">
        <f>IF(C24="","",0.0361)</f>
        <v>3.61E-2</v>
      </c>
      <c r="E24" s="41"/>
    </row>
    <row r="25" spans="1:5">
      <c r="A25" s="38"/>
      <c r="B25" s="700" t="s">
        <v>23</v>
      </c>
      <c r="C25" s="701"/>
      <c r="D25" s="48">
        <f>SUM(D17:D24)</f>
        <v>0.50094444444444441</v>
      </c>
      <c r="E25" s="41"/>
    </row>
    <row r="26" spans="1:5" ht="8.25" customHeight="1">
      <c r="A26" s="38"/>
      <c r="B26" s="702"/>
      <c r="C26" s="702"/>
      <c r="D26" s="702"/>
      <c r="E26" s="41"/>
    </row>
    <row r="27" spans="1:5" ht="12.75" customHeight="1">
      <c r="A27" s="38"/>
      <c r="B27" s="705" t="s">
        <v>22</v>
      </c>
      <c r="C27" s="706"/>
      <c r="D27" s="707"/>
      <c r="E27" s="41"/>
    </row>
    <row r="28" spans="1:5">
      <c r="A28" s="38"/>
      <c r="B28" s="44" t="s">
        <v>71</v>
      </c>
      <c r="C28" s="45" t="s">
        <v>43</v>
      </c>
      <c r="D28" s="46">
        <f xml:space="preserve"> 50% * (D7+(D7*D25))</f>
        <v>6.0037777777777773E-2</v>
      </c>
      <c r="E28" s="41"/>
    </row>
    <row r="29" spans="1:5">
      <c r="A29" s="38"/>
      <c r="B29" s="44" t="s">
        <v>61</v>
      </c>
      <c r="C29" s="45" t="s">
        <v>72</v>
      </c>
      <c r="D29" s="46">
        <f>IF(Preços!R6&lt;3,0,(1/Preços!R6)*5%)</f>
        <v>4.1666666666666666E-3</v>
      </c>
      <c r="E29" s="41"/>
    </row>
    <row r="30" spans="1:5">
      <c r="A30" s="38"/>
      <c r="B30" s="44" t="s">
        <v>62</v>
      </c>
      <c r="C30" s="45" t="s">
        <v>60</v>
      </c>
      <c r="D30" s="46">
        <f>IF(Preços!R6&lt;3,0,(1/12)*1%)</f>
        <v>8.3333333333333328E-4</v>
      </c>
      <c r="E30" s="41"/>
    </row>
    <row r="31" spans="1:5">
      <c r="A31" s="38"/>
      <c r="B31" s="44" t="str">
        <f>IF(B23="","Férias Indenizadas","")</f>
        <v/>
      </c>
      <c r="C31" s="45" t="str">
        <f>IF(B23="","C4","")</f>
        <v/>
      </c>
      <c r="D31" s="46" t="str">
        <f>IF(B23&lt;&gt;"","",0.1264)</f>
        <v/>
      </c>
      <c r="E31" s="41"/>
    </row>
    <row r="32" spans="1:5">
      <c r="A32" s="38"/>
      <c r="B32" s="700" t="s">
        <v>25</v>
      </c>
      <c r="C32" s="701"/>
      <c r="D32" s="48">
        <f>SUM(D28:D31)</f>
        <v>6.5037777777777778E-2</v>
      </c>
      <c r="E32" s="41"/>
    </row>
    <row r="33" spans="1:5" ht="8.25" customHeight="1">
      <c r="A33" s="38"/>
      <c r="B33" s="702"/>
      <c r="C33" s="702"/>
      <c r="D33" s="702"/>
      <c r="E33" s="41"/>
    </row>
    <row r="34" spans="1:5">
      <c r="A34" s="38"/>
      <c r="B34" s="705" t="s">
        <v>70</v>
      </c>
      <c r="C34" s="706"/>
      <c r="D34" s="707"/>
      <c r="E34" s="41"/>
    </row>
    <row r="35" spans="1:5" ht="12.75" customHeight="1">
      <c r="A35" s="38"/>
      <c r="B35" s="44" t="s">
        <v>26</v>
      </c>
      <c r="C35" s="45" t="s">
        <v>44</v>
      </c>
      <c r="D35" s="46">
        <f>D14*D25</f>
        <v>0.1843475555555556</v>
      </c>
      <c r="E35" s="41"/>
    </row>
    <row r="36" spans="1:5">
      <c r="A36" s="38"/>
      <c r="B36" s="50" t="s">
        <v>64</v>
      </c>
      <c r="C36" s="45" t="s">
        <v>63</v>
      </c>
      <c r="D36" s="46">
        <f>D7*D29</f>
        <v>3.3333333333333332E-4</v>
      </c>
      <c r="E36" s="41"/>
    </row>
    <row r="37" spans="1:5">
      <c r="A37" s="38"/>
      <c r="B37" s="50" t="str">
        <f>IF(B31="","","Incidência de FGTS sobre Férias Indenizadas")</f>
        <v/>
      </c>
      <c r="C37" s="45" t="str">
        <f>IF(B37="","","D3")</f>
        <v/>
      </c>
      <c r="D37" s="46" t="str">
        <f>IF(C37="","",(D7*D31))</f>
        <v/>
      </c>
      <c r="E37" s="41"/>
    </row>
    <row r="38" spans="1:5">
      <c r="A38" s="38"/>
      <c r="B38" s="700" t="s">
        <v>27</v>
      </c>
      <c r="C38" s="701"/>
      <c r="D38" s="48">
        <f>SUM(D35:D37)</f>
        <v>0.18468088888888892</v>
      </c>
      <c r="E38" s="41"/>
    </row>
    <row r="39" spans="1:5">
      <c r="A39" s="38"/>
      <c r="B39" s="703"/>
      <c r="C39" s="703"/>
      <c r="D39" s="703"/>
      <c r="E39" s="41"/>
    </row>
    <row r="40" spans="1:5">
      <c r="A40" s="38"/>
      <c r="B40" s="704" t="s">
        <v>28</v>
      </c>
      <c r="C40" s="704"/>
      <c r="D40" s="48">
        <f>D14+D25+D32+D38</f>
        <v>1.1186631111111112</v>
      </c>
      <c r="E40" s="41"/>
    </row>
    <row r="41" spans="1:5" ht="8.25" customHeight="1">
      <c r="A41" s="38"/>
      <c r="B41" s="39"/>
      <c r="C41" s="40"/>
      <c r="D41" s="38"/>
      <c r="E41" s="41"/>
    </row>
    <row r="42" spans="1:5" ht="16.5" customHeight="1"/>
    <row r="43" spans="1:5" ht="8.25" customHeight="1"/>
    <row r="44" spans="1:5" ht="15.75" customHeight="1"/>
    <row r="45" spans="1:5" ht="8.25" customHeight="1"/>
    <row r="46" spans="1:5" ht="15.75" customHeight="1"/>
    <row r="47" spans="1:5" ht="8.25" customHeight="1"/>
    <row r="48" spans="1:5" ht="15.75" customHeight="1"/>
    <row r="49" spans="1:6" ht="8.25" customHeight="1"/>
    <row r="50" spans="1:6" ht="12.75" customHeight="1"/>
    <row r="51" spans="1:6" ht="8.25" customHeight="1"/>
    <row r="52" spans="1:6" ht="15.75" customHeight="1"/>
    <row r="53" spans="1:6" ht="12.75" customHeight="1"/>
    <row r="58" spans="1:6" ht="6.75" customHeight="1"/>
    <row r="60" spans="1:6">
      <c r="F60" s="53"/>
    </row>
    <row r="61" spans="1:6" s="51" customFormat="1" ht="14.25" customHeight="1">
      <c r="F61" s="53" t="e">
        <f>SUM(#REF!,#REF!)</f>
        <v>#REF!</v>
      </c>
    </row>
    <row r="62" spans="1:6">
      <c r="A62" s="51"/>
      <c r="B62" s="51"/>
      <c r="C62" s="52"/>
      <c r="D62" s="51"/>
      <c r="E62" s="51"/>
      <c r="F62" s="51"/>
    </row>
    <row r="63" spans="1:6" ht="6" customHeight="1">
      <c r="A63" s="51"/>
      <c r="B63" s="51"/>
      <c r="C63" s="52"/>
      <c r="D63" s="43"/>
      <c r="E63" s="51"/>
      <c r="F63" s="51"/>
    </row>
    <row r="64" spans="1:6">
      <c r="B64" s="51"/>
      <c r="C64" s="52"/>
      <c r="D64" s="43"/>
    </row>
    <row r="65" spans="2:4">
      <c r="B65" s="51"/>
      <c r="C65" s="52"/>
      <c r="D65" s="43"/>
    </row>
    <row r="66" spans="2:4">
      <c r="B66" s="51"/>
      <c r="C66" s="52"/>
      <c r="D66" s="43"/>
    </row>
    <row r="67" spans="2:4">
      <c r="B67" s="51"/>
      <c r="C67" s="52"/>
      <c r="D67" s="43"/>
    </row>
    <row r="68" spans="2:4">
      <c r="B68" s="51"/>
      <c r="C68" s="52"/>
      <c r="D68" s="43"/>
    </row>
    <row r="69" spans="2:4">
      <c r="B69" s="51"/>
      <c r="C69" s="52"/>
      <c r="D69" s="43"/>
    </row>
    <row r="70" spans="2:4">
      <c r="B70" s="51"/>
      <c r="C70" s="52"/>
      <c r="D70" s="43"/>
    </row>
    <row r="71" spans="2:4">
      <c r="B71" s="51"/>
      <c r="C71" s="52"/>
      <c r="D71" s="43"/>
    </row>
    <row r="72" spans="2:4">
      <c r="B72" s="51"/>
      <c r="C72" s="52"/>
      <c r="D72" s="43"/>
    </row>
    <row r="73" spans="2:4">
      <c r="B73" s="51"/>
      <c r="C73" s="52"/>
      <c r="D73" s="43"/>
    </row>
    <row r="74" spans="2:4">
      <c r="B74" s="51"/>
      <c r="C74" s="52"/>
      <c r="D74" s="43"/>
    </row>
    <row r="75" spans="2:4">
      <c r="B75" s="51"/>
      <c r="C75" s="52"/>
      <c r="D75" s="43"/>
    </row>
    <row r="76" spans="2:4">
      <c r="B76" s="51"/>
      <c r="C76" s="52"/>
      <c r="D76" s="43"/>
    </row>
    <row r="77" spans="2:4">
      <c r="B77" s="51"/>
      <c r="C77" s="52"/>
      <c r="D77" s="43"/>
    </row>
    <row r="78" spans="2:4">
      <c r="B78" s="51"/>
      <c r="C78" s="52"/>
      <c r="D78" s="43"/>
    </row>
    <row r="79" spans="2:4">
      <c r="B79" s="51"/>
      <c r="C79" s="52"/>
      <c r="D79" s="43"/>
    </row>
    <row r="80" spans="2:4">
      <c r="B80" s="51"/>
      <c r="C80" s="52"/>
      <c r="D80" s="43"/>
    </row>
    <row r="81" spans="2:4">
      <c r="B81" s="51"/>
      <c r="C81" s="52"/>
      <c r="D81" s="43"/>
    </row>
    <row r="82" spans="2:4">
      <c r="B82" s="51"/>
      <c r="C82" s="52"/>
      <c r="D82" s="43"/>
    </row>
    <row r="83" spans="2:4">
      <c r="B83" s="51"/>
      <c r="C83" s="52"/>
      <c r="D83" s="43"/>
    </row>
    <row r="84" spans="2:4">
      <c r="B84" s="51"/>
      <c r="C84" s="52"/>
      <c r="D84" s="43"/>
    </row>
    <row r="85" spans="2:4">
      <c r="B85" s="51"/>
      <c r="C85" s="52"/>
      <c r="D85" s="43"/>
    </row>
    <row r="86" spans="2:4">
      <c r="B86" s="51"/>
      <c r="C86" s="52"/>
      <c r="D86" s="43"/>
    </row>
    <row r="87" spans="2:4">
      <c r="B87" s="51"/>
      <c r="C87" s="52"/>
      <c r="D87" s="43"/>
    </row>
    <row r="88" spans="2:4">
      <c r="B88" s="51"/>
      <c r="C88" s="52"/>
      <c r="D88" s="43"/>
    </row>
    <row r="89" spans="2:4">
      <c r="B89" s="51"/>
      <c r="C89" s="52"/>
      <c r="D89" s="43"/>
    </row>
    <row r="90" spans="2:4">
      <c r="B90" s="51"/>
      <c r="C90" s="52"/>
      <c r="D90" s="43"/>
    </row>
    <row r="91" spans="2:4">
      <c r="B91" s="51"/>
      <c r="C91" s="52"/>
      <c r="D91" s="43"/>
    </row>
    <row r="92" spans="2:4">
      <c r="B92" s="51"/>
      <c r="C92" s="52"/>
      <c r="D92" s="43"/>
    </row>
    <row r="93" spans="2:4">
      <c r="B93" s="51"/>
      <c r="C93" s="52"/>
      <c r="D93" s="43"/>
    </row>
    <row r="94" spans="2:4">
      <c r="B94" s="51"/>
      <c r="C94" s="52"/>
      <c r="D94" s="43"/>
    </row>
    <row r="95" spans="2:4">
      <c r="B95" s="51"/>
      <c r="C95" s="52"/>
      <c r="D95" s="43"/>
    </row>
    <row r="96" spans="2:4">
      <c r="B96" s="51"/>
      <c r="C96" s="52"/>
      <c r="D96" s="43"/>
    </row>
    <row r="97" spans="2:4">
      <c r="B97" s="51"/>
      <c r="C97" s="52"/>
      <c r="D97" s="43"/>
    </row>
    <row r="98" spans="2:4">
      <c r="B98" s="51"/>
      <c r="C98" s="52"/>
      <c r="D98" s="43"/>
    </row>
    <row r="99" spans="2:4">
      <c r="B99" s="51"/>
      <c r="C99" s="52"/>
      <c r="D99" s="43"/>
    </row>
    <row r="100" spans="2:4">
      <c r="B100" s="51"/>
      <c r="C100" s="52"/>
      <c r="D100" s="43"/>
    </row>
    <row r="101" spans="2:4">
      <c r="B101" s="51"/>
      <c r="C101" s="52"/>
      <c r="D101" s="43"/>
    </row>
    <row r="102" spans="2:4">
      <c r="B102" s="51"/>
      <c r="C102" s="52"/>
      <c r="D102" s="43"/>
    </row>
    <row r="103" spans="2:4">
      <c r="B103" s="51"/>
      <c r="C103" s="52"/>
      <c r="D103" s="43"/>
    </row>
    <row r="104" spans="2:4">
      <c r="B104" s="51"/>
      <c r="C104" s="52"/>
      <c r="D104" s="43"/>
    </row>
    <row r="105" spans="2:4">
      <c r="B105" s="51"/>
      <c r="C105" s="52"/>
      <c r="D105" s="43"/>
    </row>
    <row r="106" spans="2:4">
      <c r="B106" s="51"/>
      <c r="C106" s="52"/>
      <c r="D106" s="43"/>
    </row>
    <row r="107" spans="2:4">
      <c r="B107" s="51"/>
      <c r="C107" s="52"/>
      <c r="D107" s="43"/>
    </row>
    <row r="108" spans="2:4">
      <c r="B108" s="51"/>
      <c r="C108" s="52"/>
      <c r="D108" s="43"/>
    </row>
    <row r="109" spans="2:4">
      <c r="B109" s="51"/>
      <c r="C109" s="52"/>
      <c r="D109" s="43"/>
    </row>
    <row r="110" spans="2:4">
      <c r="B110" s="51"/>
      <c r="C110" s="52"/>
      <c r="D110" s="43"/>
    </row>
    <row r="111" spans="2:4">
      <c r="B111" s="51"/>
      <c r="C111" s="52"/>
      <c r="D111" s="43"/>
    </row>
    <row r="112" spans="2:4">
      <c r="B112" s="51"/>
      <c r="C112" s="52"/>
      <c r="D112" s="43"/>
    </row>
    <row r="113" spans="2:4">
      <c r="B113" s="51"/>
      <c r="C113" s="52"/>
      <c r="D113" s="43"/>
    </row>
    <row r="114" spans="2:4">
      <c r="B114" s="51"/>
      <c r="C114" s="52"/>
      <c r="D114" s="43"/>
    </row>
    <row r="115" spans="2:4">
      <c r="B115" s="51"/>
      <c r="C115" s="52"/>
      <c r="D115" s="43"/>
    </row>
    <row r="116" spans="2:4">
      <c r="B116" s="51"/>
      <c r="C116" s="52"/>
      <c r="D116" s="43"/>
    </row>
    <row r="117" spans="2:4">
      <c r="B117" s="51"/>
      <c r="C117" s="52"/>
      <c r="D117" s="43"/>
    </row>
    <row r="118" spans="2:4">
      <c r="B118" s="51"/>
      <c r="C118" s="52"/>
      <c r="D118" s="43"/>
    </row>
    <row r="119" spans="2:4">
      <c r="B119" s="51"/>
      <c r="C119" s="52"/>
      <c r="D119" s="43"/>
    </row>
    <row r="120" spans="2:4">
      <c r="B120" s="51"/>
      <c r="C120" s="52"/>
      <c r="D120" s="43"/>
    </row>
    <row r="121" spans="2:4">
      <c r="B121" s="51"/>
      <c r="C121" s="52"/>
      <c r="D121" s="43"/>
    </row>
    <row r="122" spans="2:4">
      <c r="B122" s="51"/>
      <c r="C122" s="52"/>
      <c r="D122" s="43"/>
    </row>
    <row r="123" spans="2:4">
      <c r="B123" s="51"/>
      <c r="C123" s="52"/>
      <c r="D123" s="43"/>
    </row>
    <row r="124" spans="2:4">
      <c r="B124" s="51"/>
      <c r="C124" s="52"/>
      <c r="D124" s="43"/>
    </row>
    <row r="125" spans="2:4">
      <c r="B125" s="51"/>
      <c r="C125" s="52"/>
      <c r="D125" s="43"/>
    </row>
    <row r="126" spans="2:4">
      <c r="B126" s="51"/>
      <c r="C126" s="52"/>
      <c r="D126" s="43"/>
    </row>
    <row r="127" spans="2:4">
      <c r="B127" s="51"/>
      <c r="C127" s="52"/>
      <c r="D127" s="43"/>
    </row>
    <row r="128" spans="2:4">
      <c r="B128" s="51"/>
      <c r="C128" s="52"/>
      <c r="D128" s="43"/>
    </row>
    <row r="129" spans="2:4">
      <c r="B129" s="51"/>
      <c r="C129" s="52"/>
      <c r="D129" s="43"/>
    </row>
    <row r="130" spans="2:4">
      <c r="B130" s="51"/>
      <c r="C130" s="52"/>
      <c r="D130" s="43"/>
    </row>
    <row r="131" spans="2:4">
      <c r="B131" s="51"/>
      <c r="C131" s="52"/>
      <c r="D131" s="43"/>
    </row>
    <row r="132" spans="2:4">
      <c r="B132" s="51"/>
      <c r="C132" s="52"/>
      <c r="D132" s="43"/>
    </row>
    <row r="133" spans="2:4">
      <c r="B133" s="51"/>
      <c r="C133" s="52"/>
      <c r="D133" s="43"/>
    </row>
    <row r="134" spans="2:4">
      <c r="B134" s="51"/>
      <c r="C134" s="52"/>
      <c r="D134" s="43"/>
    </row>
    <row r="135" spans="2:4">
      <c r="B135" s="51"/>
      <c r="C135" s="52"/>
      <c r="D135" s="43"/>
    </row>
    <row r="136" spans="2:4">
      <c r="B136" s="51"/>
      <c r="C136" s="52"/>
      <c r="D136" s="43"/>
    </row>
    <row r="137" spans="2:4">
      <c r="B137" s="51"/>
      <c r="C137" s="52"/>
      <c r="D137" s="43"/>
    </row>
    <row r="138" spans="2:4">
      <c r="B138" s="51"/>
      <c r="C138" s="52"/>
      <c r="D138" s="43"/>
    </row>
    <row r="139" spans="2:4">
      <c r="B139" s="51"/>
      <c r="C139" s="52"/>
      <c r="D139" s="43"/>
    </row>
    <row r="140" spans="2:4">
      <c r="B140" s="51"/>
      <c r="C140" s="52"/>
      <c r="D140" s="43"/>
    </row>
    <row r="141" spans="2:4">
      <c r="B141" s="51"/>
      <c r="C141" s="52"/>
      <c r="D141" s="43"/>
    </row>
    <row r="142" spans="2:4">
      <c r="B142" s="51"/>
      <c r="C142" s="52"/>
      <c r="D142" s="43"/>
    </row>
    <row r="143" spans="2:4">
      <c r="B143" s="51"/>
      <c r="C143" s="52"/>
      <c r="D143" s="43"/>
    </row>
    <row r="144" spans="2:4">
      <c r="B144" s="51"/>
      <c r="C144" s="52"/>
      <c r="D144" s="43"/>
    </row>
    <row r="145" spans="2:4">
      <c r="B145" s="51"/>
      <c r="C145" s="52"/>
      <c r="D145" s="43"/>
    </row>
    <row r="146" spans="2:4">
      <c r="B146" s="51"/>
      <c r="C146" s="52"/>
      <c r="D146" s="43"/>
    </row>
    <row r="147" spans="2:4">
      <c r="B147" s="51"/>
      <c r="C147" s="52"/>
      <c r="D147" s="43"/>
    </row>
    <row r="148" spans="2:4">
      <c r="B148" s="51"/>
      <c r="C148" s="52"/>
      <c r="D148" s="43"/>
    </row>
    <row r="149" spans="2:4">
      <c r="B149" s="51"/>
      <c r="C149" s="52"/>
      <c r="D149" s="43"/>
    </row>
    <row r="150" spans="2:4">
      <c r="B150" s="51"/>
      <c r="C150" s="52"/>
      <c r="D150" s="43"/>
    </row>
    <row r="151" spans="2:4">
      <c r="B151" s="51"/>
      <c r="C151" s="52"/>
      <c r="D151" s="43"/>
    </row>
    <row r="152" spans="2:4">
      <c r="B152" s="51"/>
      <c r="C152" s="52"/>
      <c r="D152" s="43"/>
    </row>
    <row r="153" spans="2:4">
      <c r="B153" s="51"/>
      <c r="C153" s="52"/>
      <c r="D153" s="43"/>
    </row>
    <row r="154" spans="2:4">
      <c r="B154" s="51"/>
      <c r="C154" s="52"/>
      <c r="D154" s="43"/>
    </row>
    <row r="155" spans="2:4">
      <c r="B155" s="51"/>
      <c r="C155" s="52"/>
      <c r="D155" s="43"/>
    </row>
    <row r="156" spans="2:4">
      <c r="B156" s="51"/>
      <c r="C156" s="52"/>
      <c r="D156" s="43"/>
    </row>
    <row r="157" spans="2:4">
      <c r="B157" s="51"/>
      <c r="C157" s="52"/>
      <c r="D157" s="43"/>
    </row>
    <row r="158" spans="2:4">
      <c r="B158" s="51"/>
      <c r="C158" s="52"/>
      <c r="D158" s="43"/>
    </row>
    <row r="159" spans="2:4">
      <c r="B159" s="51"/>
      <c r="C159" s="52"/>
      <c r="D159" s="43"/>
    </row>
    <row r="160" spans="2:4">
      <c r="B160" s="51"/>
      <c r="C160" s="52"/>
      <c r="D160" s="43"/>
    </row>
    <row r="161" spans="2:4">
      <c r="B161" s="51"/>
      <c r="C161" s="52"/>
      <c r="D161" s="43"/>
    </row>
    <row r="162" spans="2:4">
      <c r="B162" s="51"/>
      <c r="C162" s="52"/>
      <c r="D162" s="43"/>
    </row>
    <row r="163" spans="2:4">
      <c r="B163" s="51"/>
      <c r="C163" s="52"/>
      <c r="D163" s="43"/>
    </row>
    <row r="164" spans="2:4">
      <c r="B164" s="51"/>
      <c r="C164" s="52"/>
      <c r="D164" s="43"/>
    </row>
    <row r="165" spans="2:4">
      <c r="B165" s="51"/>
      <c r="C165" s="52"/>
      <c r="D165" s="43"/>
    </row>
    <row r="166" spans="2:4">
      <c r="B166" s="51"/>
      <c r="C166" s="52"/>
      <c r="D166" s="43"/>
    </row>
    <row r="167" spans="2:4">
      <c r="B167" s="51"/>
      <c r="C167" s="52"/>
      <c r="D167" s="43"/>
    </row>
    <row r="168" spans="2:4">
      <c r="B168" s="51"/>
      <c r="C168" s="52"/>
      <c r="D168" s="43"/>
    </row>
    <row r="169" spans="2:4">
      <c r="B169" s="51"/>
      <c r="C169" s="52"/>
      <c r="D169" s="43"/>
    </row>
    <row r="170" spans="2:4">
      <c r="B170" s="51"/>
      <c r="C170" s="52"/>
      <c r="D170" s="43"/>
    </row>
    <row r="171" spans="2:4">
      <c r="B171" s="51"/>
      <c r="C171" s="52"/>
      <c r="D171" s="43"/>
    </row>
    <row r="172" spans="2:4">
      <c r="B172" s="51"/>
      <c r="C172" s="52"/>
      <c r="D172" s="43"/>
    </row>
    <row r="173" spans="2:4">
      <c r="B173" s="51"/>
      <c r="C173" s="52"/>
      <c r="D173" s="43"/>
    </row>
    <row r="174" spans="2:4">
      <c r="B174" s="51"/>
      <c r="C174" s="52"/>
      <c r="D174" s="43"/>
    </row>
    <row r="175" spans="2:4">
      <c r="B175" s="51"/>
      <c r="C175" s="52"/>
      <c r="D175" s="43"/>
    </row>
    <row r="176" spans="2:4">
      <c r="B176" s="51"/>
      <c r="C176" s="52"/>
      <c r="D176" s="43"/>
    </row>
    <row r="177" spans="2:4">
      <c r="B177" s="51"/>
      <c r="C177" s="52"/>
      <c r="D177" s="43"/>
    </row>
    <row r="178" spans="2:4">
      <c r="B178" s="51"/>
      <c r="C178" s="52"/>
      <c r="D178" s="43"/>
    </row>
    <row r="179" spans="2:4">
      <c r="B179" s="51"/>
      <c r="C179" s="52"/>
      <c r="D179" s="43"/>
    </row>
    <row r="180" spans="2:4">
      <c r="B180" s="51"/>
      <c r="C180" s="52"/>
      <c r="D180" s="43"/>
    </row>
    <row r="181" spans="2:4">
      <c r="B181" s="51"/>
      <c r="C181" s="52"/>
      <c r="D181" s="43"/>
    </row>
    <row r="182" spans="2:4">
      <c r="B182" s="51"/>
      <c r="C182" s="52"/>
      <c r="D182" s="43"/>
    </row>
    <row r="183" spans="2:4">
      <c r="B183" s="51"/>
      <c r="C183" s="52"/>
      <c r="D183" s="43"/>
    </row>
    <row r="184" spans="2:4">
      <c r="B184" s="51"/>
      <c r="C184" s="52"/>
      <c r="D184" s="43"/>
    </row>
    <row r="185" spans="2:4">
      <c r="B185" s="51"/>
      <c r="C185" s="52"/>
      <c r="D185" s="43"/>
    </row>
    <row r="186" spans="2:4">
      <c r="B186" s="51"/>
      <c r="C186" s="52"/>
      <c r="D186" s="43"/>
    </row>
    <row r="187" spans="2:4">
      <c r="B187" s="51"/>
      <c r="C187" s="52"/>
      <c r="D187" s="43"/>
    </row>
    <row r="188" spans="2:4">
      <c r="B188" s="51"/>
      <c r="C188" s="52"/>
      <c r="D188" s="43"/>
    </row>
    <row r="189" spans="2:4">
      <c r="B189" s="51"/>
      <c r="C189" s="52"/>
      <c r="D189" s="43"/>
    </row>
    <row r="190" spans="2:4">
      <c r="B190" s="51"/>
      <c r="C190" s="52"/>
      <c r="D190" s="43"/>
    </row>
    <row r="191" spans="2:4">
      <c r="B191" s="51"/>
      <c r="C191" s="52"/>
      <c r="D191" s="43"/>
    </row>
    <row r="192" spans="2:4">
      <c r="B192" s="51"/>
      <c r="C192" s="52"/>
      <c r="D192" s="43"/>
    </row>
    <row r="193" spans="2:4">
      <c r="B193" s="51"/>
      <c r="C193" s="52"/>
      <c r="D193" s="43"/>
    </row>
    <row r="194" spans="2:4">
      <c r="B194" s="51"/>
      <c r="C194" s="52"/>
      <c r="D194" s="43"/>
    </row>
    <row r="195" spans="2:4">
      <c r="B195" s="51"/>
      <c r="C195" s="52"/>
      <c r="D195" s="43"/>
    </row>
    <row r="196" spans="2:4">
      <c r="B196" s="51"/>
      <c r="C196" s="52"/>
      <c r="D196" s="43"/>
    </row>
    <row r="197" spans="2:4">
      <c r="B197" s="51"/>
      <c r="C197" s="52"/>
      <c r="D197" s="43"/>
    </row>
    <row r="198" spans="2:4">
      <c r="B198" s="51"/>
      <c r="C198" s="52"/>
      <c r="D198" s="43"/>
    </row>
    <row r="199" spans="2:4">
      <c r="B199" s="51"/>
      <c r="C199" s="52"/>
      <c r="D199" s="43"/>
    </row>
    <row r="200" spans="2:4">
      <c r="B200" s="51"/>
      <c r="C200" s="52"/>
      <c r="D200" s="43"/>
    </row>
    <row r="201" spans="2:4">
      <c r="B201" s="51"/>
      <c r="C201" s="52"/>
      <c r="D201" s="43"/>
    </row>
    <row r="202" spans="2:4">
      <c r="B202" s="51"/>
      <c r="C202" s="52"/>
      <c r="D202" s="43"/>
    </row>
    <row r="203" spans="2:4">
      <c r="B203" s="51"/>
      <c r="C203" s="52"/>
      <c r="D203" s="43"/>
    </row>
    <row r="204" spans="2:4">
      <c r="B204" s="51"/>
      <c r="C204" s="52"/>
      <c r="D204" s="43"/>
    </row>
    <row r="205" spans="2:4">
      <c r="B205" s="51"/>
      <c r="C205" s="52"/>
      <c r="D205" s="43"/>
    </row>
    <row r="206" spans="2:4">
      <c r="B206" s="51"/>
      <c r="C206" s="52"/>
      <c r="D206" s="43"/>
    </row>
    <row r="207" spans="2:4">
      <c r="B207" s="51"/>
      <c r="C207" s="52"/>
      <c r="D207" s="43"/>
    </row>
    <row r="208" spans="2:4">
      <c r="B208" s="51"/>
      <c r="C208" s="52"/>
      <c r="D208" s="43"/>
    </row>
    <row r="209" spans="2:4">
      <c r="B209" s="51"/>
      <c r="C209" s="52"/>
      <c r="D209" s="43"/>
    </row>
    <row r="210" spans="2:4">
      <c r="B210" s="51"/>
      <c r="C210" s="52"/>
      <c r="D210" s="43"/>
    </row>
    <row r="211" spans="2:4">
      <c r="B211" s="51"/>
      <c r="C211" s="52"/>
      <c r="D211" s="43"/>
    </row>
    <row r="212" spans="2:4">
      <c r="B212" s="51"/>
      <c r="C212" s="52"/>
      <c r="D212" s="43"/>
    </row>
    <row r="213" spans="2:4">
      <c r="B213" s="51"/>
      <c r="C213" s="52"/>
      <c r="D213" s="43"/>
    </row>
    <row r="214" spans="2:4">
      <c r="B214" s="51"/>
      <c r="C214" s="52"/>
      <c r="D214" s="43"/>
    </row>
    <row r="215" spans="2:4">
      <c r="B215" s="51"/>
      <c r="C215" s="52"/>
      <c r="D215" s="43"/>
    </row>
    <row r="216" spans="2:4">
      <c r="B216" s="51"/>
      <c r="C216" s="52"/>
      <c r="D216" s="43"/>
    </row>
    <row r="217" spans="2:4">
      <c r="B217" s="51"/>
      <c r="C217" s="52"/>
      <c r="D217" s="43"/>
    </row>
    <row r="218" spans="2:4">
      <c r="B218" s="51"/>
      <c r="C218" s="52"/>
      <c r="D218" s="43"/>
    </row>
    <row r="219" spans="2:4">
      <c r="B219" s="51"/>
      <c r="C219" s="52"/>
      <c r="D219" s="43"/>
    </row>
  </sheetData>
  <sheetProtection password="CC6D" sheet="1" objects="1" scenarios="1"/>
  <customSheetViews>
    <customSheetView guid="{62472160-B7FC-11D8-BD61-00064F0865D0}" showPageBreaks="1" printArea="1" showRuler="0" topLeftCell="A11">
      <selection activeCell="D19" sqref="D19"/>
      <pageMargins left="0.78740157499999996" right="0.78740157499999996" top="0.65" bottom="0.62" header="0.3" footer="0.49212598499999999"/>
      <pageSetup paperSize="9" orientation="portrait" horizontalDpi="300" verticalDpi="300"/>
      <headerFooter alignWithMargins="0"/>
    </customSheetView>
  </customSheetViews>
  <mergeCells count="15">
    <mergeCell ref="B34:D34"/>
    <mergeCell ref="B39:D39"/>
    <mergeCell ref="B38:C38"/>
    <mergeCell ref="B40:C40"/>
    <mergeCell ref="B16:D16"/>
    <mergeCell ref="B26:D26"/>
    <mergeCell ref="B27:D27"/>
    <mergeCell ref="B33:D33"/>
    <mergeCell ref="B32:C32"/>
    <mergeCell ref="B25:C25"/>
    <mergeCell ref="B2:D2"/>
    <mergeCell ref="B3:D4"/>
    <mergeCell ref="B15:D15"/>
    <mergeCell ref="B5:D5"/>
    <mergeCell ref="B14:C14"/>
  </mergeCells>
  <phoneticPr fontId="18" type="noConversion"/>
  <pageMargins left="0.70866141732283472" right="0.74803149606299213" top="0.6692913385826772" bottom="0.62992125984251968" header="0.31496062992125984" footer="0.51181102362204722"/>
  <pageSetup paperSize="9" orientation="portrait" blackAndWhite="1" horizontalDpi="300" verticalDpi="300"/>
  <headerFooter alignWithMargin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5">
    <tabColor indexed="42"/>
    <pageSetUpPr fitToPage="1"/>
  </sheetPr>
  <dimension ref="A1:G217"/>
  <sheetViews>
    <sheetView showRowColHeaders="0" workbookViewId="0">
      <selection activeCell="B47" sqref="B47"/>
    </sheetView>
  </sheetViews>
  <sheetFormatPr defaultColWidth="11.42578125" defaultRowHeight="12.75"/>
  <cols>
    <col min="1" max="1" width="0.85546875" style="43" customWidth="1"/>
    <col min="2" max="2" width="59.140625" style="43" customWidth="1"/>
    <col min="3" max="3" width="11.42578125" style="51" customWidth="1"/>
    <col min="4" max="4" width="17.28515625" style="52" customWidth="1"/>
    <col min="5" max="5" width="0.85546875" style="42" customWidth="1"/>
    <col min="6" max="6" width="9.140625" style="42" hidden="1" customWidth="1"/>
    <col min="7" max="7" width="0.140625" style="43" hidden="1" customWidth="1"/>
    <col min="8" max="16384" width="11.42578125" style="43"/>
  </cols>
  <sheetData>
    <row r="1" spans="1:5" ht="18.75" customHeight="1">
      <c r="A1" s="38"/>
      <c r="B1" s="38"/>
      <c r="C1" s="39"/>
      <c r="D1" s="40"/>
      <c r="E1" s="41"/>
    </row>
    <row r="2" spans="1:5" ht="18">
      <c r="A2" s="38"/>
      <c r="B2" s="708" t="s">
        <v>103</v>
      </c>
      <c r="C2" s="708"/>
      <c r="D2" s="708"/>
      <c r="E2" s="41"/>
    </row>
    <row r="3" spans="1:5" ht="6.75" customHeight="1">
      <c r="A3" s="38"/>
      <c r="B3" s="709" t="s">
        <v>49</v>
      </c>
      <c r="C3" s="709"/>
      <c r="D3" s="709"/>
      <c r="E3" s="41"/>
    </row>
    <row r="4" spans="1:5" ht="8.25" customHeight="1">
      <c r="A4" s="38"/>
      <c r="B4" s="710"/>
      <c r="C4" s="710"/>
      <c r="D4" s="710"/>
      <c r="E4" s="41"/>
    </row>
    <row r="5" spans="1:5">
      <c r="A5" s="38"/>
      <c r="B5" s="705" t="s">
        <v>11</v>
      </c>
      <c r="C5" s="706"/>
      <c r="D5" s="707"/>
      <c r="E5" s="41"/>
    </row>
    <row r="6" spans="1:5">
      <c r="A6" s="38"/>
      <c r="B6" s="44" t="s">
        <v>0</v>
      </c>
      <c r="C6" s="45" t="s">
        <v>1</v>
      </c>
      <c r="D6" s="46">
        <v>0.2</v>
      </c>
      <c r="E6" s="41"/>
    </row>
    <row r="7" spans="1:5">
      <c r="A7" s="38"/>
      <c r="B7" s="44" t="s">
        <v>2</v>
      </c>
      <c r="C7" s="45" t="s">
        <v>3</v>
      </c>
      <c r="D7" s="46">
        <v>0.08</v>
      </c>
      <c r="E7" s="41"/>
    </row>
    <row r="8" spans="1:5">
      <c r="A8" s="38"/>
      <c r="B8" s="44" t="s">
        <v>4</v>
      </c>
      <c r="C8" s="45" t="s">
        <v>5</v>
      </c>
      <c r="D8" s="46">
        <v>2.5000000000000001E-2</v>
      </c>
      <c r="E8" s="41"/>
    </row>
    <row r="9" spans="1:5">
      <c r="A9" s="38"/>
      <c r="B9" s="44" t="s">
        <v>68</v>
      </c>
      <c r="C9" s="45" t="s">
        <v>6</v>
      </c>
      <c r="D9" s="46">
        <v>1.4999999999999999E-2</v>
      </c>
      <c r="E9" s="47"/>
    </row>
    <row r="10" spans="1:5">
      <c r="A10" s="38"/>
      <c r="B10" s="44" t="s">
        <v>69</v>
      </c>
      <c r="C10" s="45" t="s">
        <v>8</v>
      </c>
      <c r="D10" s="46">
        <v>0.01</v>
      </c>
      <c r="E10" s="41"/>
    </row>
    <row r="11" spans="1:5">
      <c r="A11" s="38"/>
      <c r="B11" s="44" t="s">
        <v>7</v>
      </c>
      <c r="C11" s="45" t="s">
        <v>9</v>
      </c>
      <c r="D11" s="46">
        <v>6.0000000000000001E-3</v>
      </c>
      <c r="E11" s="41"/>
    </row>
    <row r="12" spans="1:5">
      <c r="A12" s="38"/>
      <c r="B12" s="44" t="s">
        <v>34</v>
      </c>
      <c r="C12" s="45" t="s">
        <v>10</v>
      </c>
      <c r="D12" s="46">
        <v>2E-3</v>
      </c>
      <c r="E12" s="41"/>
    </row>
    <row r="13" spans="1:5">
      <c r="A13" s="38"/>
      <c r="B13" s="44" t="s">
        <v>41</v>
      </c>
      <c r="C13" s="45" t="s">
        <v>59</v>
      </c>
      <c r="D13" s="46">
        <f>Preços!J13</f>
        <v>0.03</v>
      </c>
      <c r="E13" s="41"/>
    </row>
    <row r="14" spans="1:5">
      <c r="A14" s="38"/>
      <c r="B14" s="700" t="s">
        <v>24</v>
      </c>
      <c r="C14" s="701"/>
      <c r="D14" s="48">
        <f>SUM(D6:D13)</f>
        <v>0.3680000000000001</v>
      </c>
      <c r="E14" s="41"/>
    </row>
    <row r="15" spans="1:5" ht="8.25" customHeight="1">
      <c r="A15" s="38"/>
      <c r="B15" s="702"/>
      <c r="C15" s="702"/>
      <c r="D15" s="702"/>
      <c r="E15" s="41"/>
    </row>
    <row r="16" spans="1:5" ht="12.75" customHeight="1">
      <c r="A16" s="38"/>
      <c r="B16" s="705" t="s">
        <v>21</v>
      </c>
      <c r="C16" s="706"/>
      <c r="D16" s="707"/>
      <c r="E16" s="41"/>
    </row>
    <row r="17" spans="1:5">
      <c r="A17" s="38"/>
      <c r="B17" s="44" t="s">
        <v>15</v>
      </c>
      <c r="C17" s="45" t="s">
        <v>16</v>
      </c>
      <c r="D17" s="46">
        <v>1.8499999999999999E-2</v>
      </c>
      <c r="E17" s="41"/>
    </row>
    <row r="18" spans="1:5">
      <c r="A18" s="38"/>
      <c r="B18" s="44" t="s">
        <v>17</v>
      </c>
      <c r="C18" s="45" t="s">
        <v>18</v>
      </c>
      <c r="D18" s="46">
        <v>8.9999999999999998E-4</v>
      </c>
      <c r="E18" s="41"/>
    </row>
    <row r="19" spans="1:5">
      <c r="A19" s="38"/>
      <c r="B19" s="44" t="s">
        <v>19</v>
      </c>
      <c r="C19" s="45" t="s">
        <v>20</v>
      </c>
      <c r="D19" s="46">
        <v>8.3299999999999999E-2</v>
      </c>
      <c r="E19" s="41"/>
    </row>
    <row r="20" spans="1:5">
      <c r="A20" s="38"/>
      <c r="B20" s="44" t="str">
        <f>IF(Preços!R6&lt;3,"","Aviso Prévio Trabalhado")</f>
        <v>Aviso Prévio Trabalhado</v>
      </c>
      <c r="C20" s="45" t="str">
        <f>IF(B20="","","B6")</f>
        <v>B6</v>
      </c>
      <c r="D20" s="46">
        <f>IF(C20="","",(7/30)/Preços!R6)</f>
        <v>1.9444444444444445E-2</v>
      </c>
      <c r="E20" s="41"/>
    </row>
    <row r="21" spans="1:5">
      <c r="A21" s="38"/>
      <c r="B21" s="44" t="str">
        <f>IF(Preços!R6&lt;12,"","Férias")</f>
        <v>Férias</v>
      </c>
      <c r="C21" s="45" t="str">
        <f>IF(B21="","","B7")</f>
        <v>B7</v>
      </c>
      <c r="D21" s="46">
        <f>IF(C21="","",0.0833)</f>
        <v>8.3299999999999999E-2</v>
      </c>
      <c r="E21" s="41"/>
    </row>
    <row r="22" spans="1:5">
      <c r="A22" s="38"/>
      <c r="B22" s="44" t="str">
        <f>IF(Preços!R6&lt;12,"","1/3 Férias")</f>
        <v>1/3 Férias</v>
      </c>
      <c r="C22" s="45" t="str">
        <f>IF(B22="","","B8")</f>
        <v>B8</v>
      </c>
      <c r="D22" s="46">
        <f>IF(C22="","",0.0278)</f>
        <v>2.7799999999999998E-2</v>
      </c>
      <c r="E22" s="41"/>
    </row>
    <row r="23" spans="1:5">
      <c r="A23" s="38"/>
      <c r="B23" s="700" t="s">
        <v>23</v>
      </c>
      <c r="C23" s="701"/>
      <c r="D23" s="48">
        <f>SUM(D17:D22)</f>
        <v>0.23324444444444442</v>
      </c>
      <c r="E23" s="41"/>
    </row>
    <row r="24" spans="1:5" ht="8.25" customHeight="1">
      <c r="A24" s="38"/>
      <c r="B24" s="702"/>
      <c r="C24" s="702"/>
      <c r="D24" s="702"/>
      <c r="E24" s="41"/>
    </row>
    <row r="25" spans="1:5" ht="12.75" customHeight="1">
      <c r="A25" s="38"/>
      <c r="B25" s="705" t="s">
        <v>22</v>
      </c>
      <c r="C25" s="706"/>
      <c r="D25" s="707"/>
      <c r="E25" s="41"/>
    </row>
    <row r="26" spans="1:5">
      <c r="A26" s="38"/>
      <c r="B26" s="44" t="s">
        <v>71</v>
      </c>
      <c r="C26" s="45" t="s">
        <v>43</v>
      </c>
      <c r="D26" s="46">
        <f xml:space="preserve"> 50% * (D7+(D7*D23))</f>
        <v>4.9329777777777778E-2</v>
      </c>
      <c r="E26" s="41"/>
    </row>
    <row r="27" spans="1:5">
      <c r="A27" s="38"/>
      <c r="B27" s="44" t="s">
        <v>61</v>
      </c>
      <c r="C27" s="45" t="s">
        <v>72</v>
      </c>
      <c r="D27" s="46">
        <f>IF(Preços!R6&lt;3,0,(1/Preços!R6)*5%)</f>
        <v>4.1666666666666666E-3</v>
      </c>
      <c r="E27" s="41"/>
    </row>
    <row r="28" spans="1:5">
      <c r="A28" s="38"/>
      <c r="B28" s="44" t="s">
        <v>62</v>
      </c>
      <c r="C28" s="45" t="s">
        <v>60</v>
      </c>
      <c r="D28" s="46">
        <f>IF(Preços!R6&lt;3,0,(1/12)*1%)</f>
        <v>8.3333333333333328E-4</v>
      </c>
      <c r="E28" s="41"/>
    </row>
    <row r="29" spans="1:5">
      <c r="A29" s="38"/>
      <c r="B29" s="44" t="str">
        <f>IF(B21="","Férias Indenizadas","")</f>
        <v/>
      </c>
      <c r="C29" s="45" t="str">
        <f>IF(B21="","C4","")</f>
        <v/>
      </c>
      <c r="D29" s="46" t="str">
        <f>IF(B21&lt;&gt;"","",0.1111)</f>
        <v/>
      </c>
      <c r="E29" s="41"/>
    </row>
    <row r="30" spans="1:5">
      <c r="A30" s="38"/>
      <c r="B30" s="700" t="s">
        <v>25</v>
      </c>
      <c r="C30" s="701"/>
      <c r="D30" s="48">
        <f>SUM(D26:D29)</f>
        <v>5.4329777777777775E-2</v>
      </c>
      <c r="E30" s="41"/>
    </row>
    <row r="31" spans="1:5" ht="8.25" customHeight="1">
      <c r="A31" s="38"/>
      <c r="B31" s="702"/>
      <c r="C31" s="702"/>
      <c r="D31" s="702"/>
      <c r="E31" s="41"/>
    </row>
    <row r="32" spans="1:5">
      <c r="A32" s="38"/>
      <c r="B32" s="705" t="s">
        <v>70</v>
      </c>
      <c r="C32" s="706"/>
      <c r="D32" s="707"/>
      <c r="E32" s="41"/>
    </row>
    <row r="33" spans="1:5" ht="12.75" customHeight="1">
      <c r="A33" s="38"/>
      <c r="B33" s="44" t="s">
        <v>26</v>
      </c>
      <c r="C33" s="45" t="s">
        <v>44</v>
      </c>
      <c r="D33" s="46">
        <f>D14*D23</f>
        <v>8.5833955555555577E-2</v>
      </c>
      <c r="E33" s="41"/>
    </row>
    <row r="34" spans="1:5">
      <c r="A34" s="38"/>
      <c r="B34" s="50" t="s">
        <v>64</v>
      </c>
      <c r="C34" s="45" t="s">
        <v>63</v>
      </c>
      <c r="D34" s="46">
        <f>D7*D27</f>
        <v>3.3333333333333332E-4</v>
      </c>
      <c r="E34" s="41"/>
    </row>
    <row r="35" spans="1:5">
      <c r="A35" s="38"/>
      <c r="B35" s="50" t="str">
        <f>IF(B29="","","Incidência de FGTS sobre Férias Indenizadas")</f>
        <v/>
      </c>
      <c r="C35" s="45" t="str">
        <f>IF(B35="","","D3")</f>
        <v/>
      </c>
      <c r="D35" s="46" t="str">
        <f>IF(C35="","",(D7*D29))</f>
        <v/>
      </c>
      <c r="E35" s="41"/>
    </row>
    <row r="36" spans="1:5">
      <c r="A36" s="38"/>
      <c r="B36" s="700" t="s">
        <v>27</v>
      </c>
      <c r="C36" s="701"/>
      <c r="D36" s="48">
        <f>SUM(D33:D35)</f>
        <v>8.6167288888888915E-2</v>
      </c>
      <c r="E36" s="41"/>
    </row>
    <row r="37" spans="1:5">
      <c r="A37" s="38"/>
      <c r="B37" s="703"/>
      <c r="C37" s="703"/>
      <c r="D37" s="703"/>
      <c r="E37" s="41"/>
    </row>
    <row r="38" spans="1:5">
      <c r="A38" s="38"/>
      <c r="B38" s="704" t="s">
        <v>28</v>
      </c>
      <c r="C38" s="704"/>
      <c r="D38" s="48">
        <f>D14+D23+D30+D36</f>
        <v>0.7417415111111112</v>
      </c>
      <c r="E38" s="41"/>
    </row>
    <row r="39" spans="1:5" ht="8.25" customHeight="1">
      <c r="A39" s="38"/>
      <c r="B39" s="39"/>
      <c r="C39" s="40"/>
      <c r="D39" s="38"/>
      <c r="E39" s="41"/>
    </row>
    <row r="40" spans="1:5" ht="16.5" customHeight="1"/>
    <row r="41" spans="1:5" ht="8.25" customHeight="1"/>
    <row r="42" spans="1:5" ht="15.75" customHeight="1"/>
    <row r="43" spans="1:5" ht="8.25" customHeight="1"/>
    <row r="44" spans="1:5" ht="15.75" customHeight="1"/>
    <row r="45" spans="1:5" ht="8.25" customHeight="1"/>
    <row r="46" spans="1:5" ht="15.75" customHeight="1"/>
    <row r="47" spans="1:5" ht="8.25" customHeight="1"/>
    <row r="48" spans="1:5" ht="12.75" customHeight="1"/>
    <row r="49" spans="1:6" ht="8.25" customHeight="1"/>
    <row r="50" spans="1:6" ht="15.75" customHeight="1"/>
    <row r="51" spans="1:6" ht="12.75" customHeight="1"/>
    <row r="56" spans="1:6" ht="6.75" customHeight="1"/>
    <row r="58" spans="1:6">
      <c r="F58" s="53"/>
    </row>
    <row r="59" spans="1:6" s="51" customFormat="1" ht="14.25" customHeight="1">
      <c r="F59" s="53" t="e">
        <f>SUM(#REF!,#REF!)</f>
        <v>#REF!</v>
      </c>
    </row>
    <row r="60" spans="1:6">
      <c r="A60" s="51"/>
      <c r="B60" s="51"/>
      <c r="C60" s="52"/>
      <c r="D60" s="51"/>
      <c r="E60" s="51"/>
      <c r="F60" s="51"/>
    </row>
    <row r="61" spans="1:6" ht="6" customHeight="1">
      <c r="A61" s="51"/>
      <c r="B61" s="51"/>
      <c r="C61" s="52"/>
      <c r="D61" s="43"/>
      <c r="E61" s="51"/>
      <c r="F61" s="51"/>
    </row>
    <row r="62" spans="1:6">
      <c r="B62" s="51"/>
      <c r="C62" s="52"/>
      <c r="D62" s="43"/>
    </row>
    <row r="63" spans="1:6">
      <c r="B63" s="51"/>
      <c r="C63" s="52"/>
      <c r="D63" s="43"/>
    </row>
    <row r="64" spans="1:6">
      <c r="B64" s="51"/>
      <c r="C64" s="52"/>
      <c r="D64" s="43"/>
    </row>
    <row r="65" spans="2:4">
      <c r="B65" s="51"/>
      <c r="C65" s="52"/>
      <c r="D65" s="43"/>
    </row>
    <row r="66" spans="2:4">
      <c r="B66" s="51"/>
      <c r="C66" s="52"/>
      <c r="D66" s="43"/>
    </row>
    <row r="67" spans="2:4">
      <c r="B67" s="51"/>
      <c r="C67" s="52"/>
      <c r="D67" s="43"/>
    </row>
    <row r="68" spans="2:4">
      <c r="B68" s="51"/>
      <c r="C68" s="52"/>
      <c r="D68" s="43"/>
    </row>
    <row r="69" spans="2:4">
      <c r="B69" s="51"/>
      <c r="C69" s="52"/>
      <c r="D69" s="43"/>
    </row>
    <row r="70" spans="2:4">
      <c r="B70" s="51"/>
      <c r="C70" s="52"/>
      <c r="D70" s="43"/>
    </row>
    <row r="71" spans="2:4">
      <c r="B71" s="51"/>
      <c r="C71" s="52"/>
      <c r="D71" s="43"/>
    </row>
    <row r="72" spans="2:4">
      <c r="B72" s="51"/>
      <c r="C72" s="52"/>
      <c r="D72" s="43"/>
    </row>
    <row r="73" spans="2:4">
      <c r="B73" s="51"/>
      <c r="C73" s="52"/>
      <c r="D73" s="43"/>
    </row>
    <row r="74" spans="2:4">
      <c r="B74" s="51"/>
      <c r="C74" s="52"/>
      <c r="D74" s="43"/>
    </row>
    <row r="75" spans="2:4">
      <c r="B75" s="51"/>
      <c r="C75" s="52"/>
      <c r="D75" s="43"/>
    </row>
    <row r="76" spans="2:4">
      <c r="B76" s="51"/>
      <c r="C76" s="52"/>
      <c r="D76" s="43"/>
    </row>
    <row r="77" spans="2:4">
      <c r="B77" s="51"/>
      <c r="C77" s="52"/>
      <c r="D77" s="43"/>
    </row>
    <row r="78" spans="2:4">
      <c r="B78" s="51"/>
      <c r="C78" s="52"/>
      <c r="D78" s="43"/>
    </row>
    <row r="79" spans="2:4">
      <c r="B79" s="51"/>
      <c r="C79" s="52"/>
      <c r="D79" s="43"/>
    </row>
    <row r="80" spans="2:4">
      <c r="B80" s="51"/>
      <c r="C80" s="52"/>
      <c r="D80" s="43"/>
    </row>
    <row r="81" spans="2:4">
      <c r="B81" s="51"/>
      <c r="C81" s="52"/>
      <c r="D81" s="43"/>
    </row>
    <row r="82" spans="2:4">
      <c r="B82" s="51"/>
      <c r="C82" s="52"/>
      <c r="D82" s="43"/>
    </row>
    <row r="83" spans="2:4">
      <c r="B83" s="51"/>
      <c r="C83" s="52"/>
      <c r="D83" s="43"/>
    </row>
    <row r="84" spans="2:4">
      <c r="B84" s="51"/>
      <c r="C84" s="52"/>
      <c r="D84" s="43"/>
    </row>
    <row r="85" spans="2:4">
      <c r="B85" s="51"/>
      <c r="C85" s="52"/>
      <c r="D85" s="43"/>
    </row>
    <row r="86" spans="2:4">
      <c r="B86" s="51"/>
      <c r="C86" s="52"/>
      <c r="D86" s="43"/>
    </row>
    <row r="87" spans="2:4">
      <c r="B87" s="51"/>
      <c r="C87" s="52"/>
      <c r="D87" s="43"/>
    </row>
    <row r="88" spans="2:4">
      <c r="B88" s="51"/>
      <c r="C88" s="52"/>
      <c r="D88" s="43"/>
    </row>
    <row r="89" spans="2:4">
      <c r="B89" s="51"/>
      <c r="C89" s="52"/>
      <c r="D89" s="43"/>
    </row>
    <row r="90" spans="2:4">
      <c r="B90" s="51"/>
      <c r="C90" s="52"/>
      <c r="D90" s="43"/>
    </row>
    <row r="91" spans="2:4">
      <c r="B91" s="51"/>
      <c r="C91" s="52"/>
      <c r="D91" s="43"/>
    </row>
    <row r="92" spans="2:4">
      <c r="B92" s="51"/>
      <c r="C92" s="52"/>
      <c r="D92" s="43"/>
    </row>
    <row r="93" spans="2:4">
      <c r="B93" s="51"/>
      <c r="C93" s="52"/>
      <c r="D93" s="43"/>
    </row>
    <row r="94" spans="2:4">
      <c r="B94" s="51"/>
      <c r="C94" s="52"/>
      <c r="D94" s="43"/>
    </row>
    <row r="95" spans="2:4">
      <c r="B95" s="51"/>
      <c r="C95" s="52"/>
      <c r="D95" s="43"/>
    </row>
    <row r="96" spans="2:4">
      <c r="B96" s="51"/>
      <c r="C96" s="52"/>
      <c r="D96" s="43"/>
    </row>
    <row r="97" spans="2:4">
      <c r="B97" s="51"/>
      <c r="C97" s="52"/>
      <c r="D97" s="43"/>
    </row>
    <row r="98" spans="2:4">
      <c r="B98" s="51"/>
      <c r="C98" s="52"/>
      <c r="D98" s="43"/>
    </row>
    <row r="99" spans="2:4">
      <c r="B99" s="51"/>
      <c r="C99" s="52"/>
      <c r="D99" s="43"/>
    </row>
    <row r="100" spans="2:4">
      <c r="B100" s="51"/>
      <c r="C100" s="52"/>
      <c r="D100" s="43"/>
    </row>
    <row r="101" spans="2:4">
      <c r="B101" s="51"/>
      <c r="C101" s="52"/>
      <c r="D101" s="43"/>
    </row>
    <row r="102" spans="2:4">
      <c r="B102" s="51"/>
      <c r="C102" s="52"/>
      <c r="D102" s="43"/>
    </row>
    <row r="103" spans="2:4">
      <c r="B103" s="51"/>
      <c r="C103" s="52"/>
      <c r="D103" s="43"/>
    </row>
    <row r="104" spans="2:4">
      <c r="B104" s="51"/>
      <c r="C104" s="52"/>
      <c r="D104" s="43"/>
    </row>
    <row r="105" spans="2:4">
      <c r="B105" s="51"/>
      <c r="C105" s="52"/>
      <c r="D105" s="43"/>
    </row>
    <row r="106" spans="2:4">
      <c r="B106" s="51"/>
      <c r="C106" s="52"/>
      <c r="D106" s="43"/>
    </row>
    <row r="107" spans="2:4">
      <c r="B107" s="51"/>
      <c r="C107" s="52"/>
      <c r="D107" s="43"/>
    </row>
    <row r="108" spans="2:4">
      <c r="B108" s="51"/>
      <c r="C108" s="52"/>
      <c r="D108" s="43"/>
    </row>
    <row r="109" spans="2:4">
      <c r="B109" s="51"/>
      <c r="C109" s="52"/>
      <c r="D109" s="43"/>
    </row>
    <row r="110" spans="2:4">
      <c r="B110" s="51"/>
      <c r="C110" s="52"/>
      <c r="D110" s="43"/>
    </row>
    <row r="111" spans="2:4">
      <c r="B111" s="51"/>
      <c r="C111" s="52"/>
      <c r="D111" s="43"/>
    </row>
    <row r="112" spans="2:4">
      <c r="B112" s="51"/>
      <c r="C112" s="52"/>
      <c r="D112" s="43"/>
    </row>
    <row r="113" spans="2:4">
      <c r="B113" s="51"/>
      <c r="C113" s="52"/>
      <c r="D113" s="43"/>
    </row>
    <row r="114" spans="2:4">
      <c r="B114" s="51"/>
      <c r="C114" s="52"/>
      <c r="D114" s="43"/>
    </row>
    <row r="115" spans="2:4">
      <c r="B115" s="51"/>
      <c r="C115" s="52"/>
      <c r="D115" s="43"/>
    </row>
    <row r="116" spans="2:4">
      <c r="B116" s="51"/>
      <c r="C116" s="52"/>
      <c r="D116" s="43"/>
    </row>
    <row r="117" spans="2:4">
      <c r="B117" s="51"/>
      <c r="C117" s="52"/>
      <c r="D117" s="43"/>
    </row>
    <row r="118" spans="2:4">
      <c r="B118" s="51"/>
      <c r="C118" s="52"/>
      <c r="D118" s="43"/>
    </row>
    <row r="119" spans="2:4">
      <c r="B119" s="51"/>
      <c r="C119" s="52"/>
      <c r="D119" s="43"/>
    </row>
    <row r="120" spans="2:4">
      <c r="B120" s="51"/>
      <c r="C120" s="52"/>
      <c r="D120" s="43"/>
    </row>
    <row r="121" spans="2:4">
      <c r="B121" s="51"/>
      <c r="C121" s="52"/>
      <c r="D121" s="43"/>
    </row>
    <row r="122" spans="2:4">
      <c r="B122" s="51"/>
      <c r="C122" s="52"/>
      <c r="D122" s="43"/>
    </row>
    <row r="123" spans="2:4">
      <c r="B123" s="51"/>
      <c r="C123" s="52"/>
      <c r="D123" s="43"/>
    </row>
    <row r="124" spans="2:4">
      <c r="B124" s="51"/>
      <c r="C124" s="52"/>
      <c r="D124" s="43"/>
    </row>
    <row r="125" spans="2:4">
      <c r="B125" s="51"/>
      <c r="C125" s="52"/>
      <c r="D125" s="43"/>
    </row>
    <row r="126" spans="2:4">
      <c r="B126" s="51"/>
      <c r="C126" s="52"/>
      <c r="D126" s="43"/>
    </row>
    <row r="127" spans="2:4">
      <c r="B127" s="51"/>
      <c r="C127" s="52"/>
      <c r="D127" s="43"/>
    </row>
    <row r="128" spans="2:4">
      <c r="B128" s="51"/>
      <c r="C128" s="52"/>
      <c r="D128" s="43"/>
    </row>
    <row r="129" spans="2:4">
      <c r="B129" s="51"/>
      <c r="C129" s="52"/>
      <c r="D129" s="43"/>
    </row>
    <row r="130" spans="2:4">
      <c r="B130" s="51"/>
      <c r="C130" s="52"/>
      <c r="D130" s="43"/>
    </row>
    <row r="131" spans="2:4">
      <c r="B131" s="51"/>
      <c r="C131" s="52"/>
      <c r="D131" s="43"/>
    </row>
    <row r="132" spans="2:4">
      <c r="B132" s="51"/>
      <c r="C132" s="52"/>
      <c r="D132" s="43"/>
    </row>
    <row r="133" spans="2:4">
      <c r="B133" s="51"/>
      <c r="C133" s="52"/>
      <c r="D133" s="43"/>
    </row>
    <row r="134" spans="2:4">
      <c r="B134" s="51"/>
      <c r="C134" s="52"/>
      <c r="D134" s="43"/>
    </row>
    <row r="135" spans="2:4">
      <c r="B135" s="51"/>
      <c r="C135" s="52"/>
      <c r="D135" s="43"/>
    </row>
    <row r="136" spans="2:4">
      <c r="B136" s="51"/>
      <c r="C136" s="52"/>
      <c r="D136" s="43"/>
    </row>
    <row r="137" spans="2:4">
      <c r="B137" s="51"/>
      <c r="C137" s="52"/>
      <c r="D137" s="43"/>
    </row>
    <row r="138" spans="2:4">
      <c r="B138" s="51"/>
      <c r="C138" s="52"/>
      <c r="D138" s="43"/>
    </row>
    <row r="139" spans="2:4">
      <c r="B139" s="51"/>
      <c r="C139" s="52"/>
      <c r="D139" s="43"/>
    </row>
    <row r="140" spans="2:4">
      <c r="B140" s="51"/>
      <c r="C140" s="52"/>
      <c r="D140" s="43"/>
    </row>
    <row r="141" spans="2:4">
      <c r="B141" s="51"/>
      <c r="C141" s="52"/>
      <c r="D141" s="43"/>
    </row>
    <row r="142" spans="2:4">
      <c r="B142" s="51"/>
      <c r="C142" s="52"/>
      <c r="D142" s="43"/>
    </row>
    <row r="143" spans="2:4">
      <c r="B143" s="51"/>
      <c r="C143" s="52"/>
      <c r="D143" s="43"/>
    </row>
    <row r="144" spans="2:4">
      <c r="B144" s="51"/>
      <c r="C144" s="52"/>
      <c r="D144" s="43"/>
    </row>
    <row r="145" spans="2:4">
      <c r="B145" s="51"/>
      <c r="C145" s="52"/>
      <c r="D145" s="43"/>
    </row>
    <row r="146" spans="2:4">
      <c r="B146" s="51"/>
      <c r="C146" s="52"/>
      <c r="D146" s="43"/>
    </row>
    <row r="147" spans="2:4">
      <c r="B147" s="51"/>
      <c r="C147" s="52"/>
      <c r="D147" s="43"/>
    </row>
    <row r="148" spans="2:4">
      <c r="B148" s="51"/>
      <c r="C148" s="52"/>
      <c r="D148" s="43"/>
    </row>
    <row r="149" spans="2:4">
      <c r="B149" s="51"/>
      <c r="C149" s="52"/>
      <c r="D149" s="43"/>
    </row>
    <row r="150" spans="2:4">
      <c r="B150" s="51"/>
      <c r="C150" s="52"/>
      <c r="D150" s="43"/>
    </row>
    <row r="151" spans="2:4">
      <c r="B151" s="51"/>
      <c r="C151" s="52"/>
      <c r="D151" s="43"/>
    </row>
    <row r="152" spans="2:4">
      <c r="B152" s="51"/>
      <c r="C152" s="52"/>
      <c r="D152" s="43"/>
    </row>
    <row r="153" spans="2:4">
      <c r="B153" s="51"/>
      <c r="C153" s="52"/>
      <c r="D153" s="43"/>
    </row>
    <row r="154" spans="2:4">
      <c r="B154" s="51"/>
      <c r="C154" s="52"/>
      <c r="D154" s="43"/>
    </row>
    <row r="155" spans="2:4">
      <c r="B155" s="51"/>
      <c r="C155" s="52"/>
      <c r="D155" s="43"/>
    </row>
    <row r="156" spans="2:4">
      <c r="B156" s="51"/>
      <c r="C156" s="52"/>
      <c r="D156" s="43"/>
    </row>
    <row r="157" spans="2:4">
      <c r="B157" s="51"/>
      <c r="C157" s="52"/>
      <c r="D157" s="43"/>
    </row>
    <row r="158" spans="2:4">
      <c r="B158" s="51"/>
      <c r="C158" s="52"/>
      <c r="D158" s="43"/>
    </row>
    <row r="159" spans="2:4">
      <c r="B159" s="51"/>
      <c r="C159" s="52"/>
      <c r="D159" s="43"/>
    </row>
    <row r="160" spans="2:4">
      <c r="B160" s="51"/>
      <c r="C160" s="52"/>
      <c r="D160" s="43"/>
    </row>
    <row r="161" spans="2:4">
      <c r="B161" s="51"/>
      <c r="C161" s="52"/>
      <c r="D161" s="43"/>
    </row>
    <row r="162" spans="2:4">
      <c r="B162" s="51"/>
      <c r="C162" s="52"/>
      <c r="D162" s="43"/>
    </row>
    <row r="163" spans="2:4">
      <c r="B163" s="51"/>
      <c r="C163" s="52"/>
      <c r="D163" s="43"/>
    </row>
    <row r="164" spans="2:4">
      <c r="B164" s="51"/>
      <c r="C164" s="52"/>
      <c r="D164" s="43"/>
    </row>
    <row r="165" spans="2:4">
      <c r="B165" s="51"/>
      <c r="C165" s="52"/>
      <c r="D165" s="43"/>
    </row>
    <row r="166" spans="2:4">
      <c r="B166" s="51"/>
      <c r="C166" s="52"/>
      <c r="D166" s="43"/>
    </row>
    <row r="167" spans="2:4">
      <c r="B167" s="51"/>
      <c r="C167" s="52"/>
      <c r="D167" s="43"/>
    </row>
    <row r="168" spans="2:4">
      <c r="B168" s="51"/>
      <c r="C168" s="52"/>
      <c r="D168" s="43"/>
    </row>
    <row r="169" spans="2:4">
      <c r="B169" s="51"/>
      <c r="C169" s="52"/>
      <c r="D169" s="43"/>
    </row>
    <row r="170" spans="2:4">
      <c r="B170" s="51"/>
      <c r="C170" s="52"/>
      <c r="D170" s="43"/>
    </row>
    <row r="171" spans="2:4">
      <c r="B171" s="51"/>
      <c r="C171" s="52"/>
      <c r="D171" s="43"/>
    </row>
    <row r="172" spans="2:4">
      <c r="B172" s="51"/>
      <c r="C172" s="52"/>
      <c r="D172" s="43"/>
    </row>
    <row r="173" spans="2:4">
      <c r="B173" s="51"/>
      <c r="C173" s="52"/>
      <c r="D173" s="43"/>
    </row>
    <row r="174" spans="2:4">
      <c r="B174" s="51"/>
      <c r="C174" s="52"/>
      <c r="D174" s="43"/>
    </row>
    <row r="175" spans="2:4">
      <c r="B175" s="51"/>
      <c r="C175" s="52"/>
      <c r="D175" s="43"/>
    </row>
    <row r="176" spans="2:4">
      <c r="B176" s="51"/>
      <c r="C176" s="52"/>
      <c r="D176" s="43"/>
    </row>
    <row r="177" spans="2:4">
      <c r="B177" s="51"/>
      <c r="C177" s="52"/>
      <c r="D177" s="43"/>
    </row>
    <row r="178" spans="2:4">
      <c r="B178" s="51"/>
      <c r="C178" s="52"/>
      <c r="D178" s="43"/>
    </row>
    <row r="179" spans="2:4">
      <c r="B179" s="51"/>
      <c r="C179" s="52"/>
      <c r="D179" s="43"/>
    </row>
    <row r="180" spans="2:4">
      <c r="B180" s="51"/>
      <c r="C180" s="52"/>
      <c r="D180" s="43"/>
    </row>
    <row r="181" spans="2:4">
      <c r="B181" s="51"/>
      <c r="C181" s="52"/>
      <c r="D181" s="43"/>
    </row>
    <row r="182" spans="2:4">
      <c r="B182" s="51"/>
      <c r="C182" s="52"/>
      <c r="D182" s="43"/>
    </row>
    <row r="183" spans="2:4">
      <c r="B183" s="51"/>
      <c r="C183" s="52"/>
      <c r="D183" s="43"/>
    </row>
    <row r="184" spans="2:4">
      <c r="B184" s="51"/>
      <c r="C184" s="52"/>
      <c r="D184" s="43"/>
    </row>
    <row r="185" spans="2:4">
      <c r="B185" s="51"/>
      <c r="C185" s="52"/>
      <c r="D185" s="43"/>
    </row>
    <row r="186" spans="2:4">
      <c r="B186" s="51"/>
      <c r="C186" s="52"/>
      <c r="D186" s="43"/>
    </row>
    <row r="187" spans="2:4">
      <c r="B187" s="51"/>
      <c r="C187" s="52"/>
      <c r="D187" s="43"/>
    </row>
    <row r="188" spans="2:4">
      <c r="B188" s="51"/>
      <c r="C188" s="52"/>
      <c r="D188" s="43"/>
    </row>
    <row r="189" spans="2:4">
      <c r="B189" s="51"/>
      <c r="C189" s="52"/>
      <c r="D189" s="43"/>
    </row>
    <row r="190" spans="2:4">
      <c r="B190" s="51"/>
      <c r="C190" s="52"/>
      <c r="D190" s="43"/>
    </row>
    <row r="191" spans="2:4">
      <c r="B191" s="51"/>
      <c r="C191" s="52"/>
      <c r="D191" s="43"/>
    </row>
    <row r="192" spans="2:4">
      <c r="B192" s="51"/>
      <c r="C192" s="52"/>
      <c r="D192" s="43"/>
    </row>
    <row r="193" spans="2:4">
      <c r="B193" s="51"/>
      <c r="C193" s="52"/>
      <c r="D193" s="43"/>
    </row>
    <row r="194" spans="2:4">
      <c r="B194" s="51"/>
      <c r="C194" s="52"/>
      <c r="D194" s="43"/>
    </row>
    <row r="195" spans="2:4">
      <c r="B195" s="51"/>
      <c r="C195" s="52"/>
      <c r="D195" s="43"/>
    </row>
    <row r="196" spans="2:4">
      <c r="B196" s="51"/>
      <c r="C196" s="52"/>
      <c r="D196" s="43"/>
    </row>
    <row r="197" spans="2:4">
      <c r="B197" s="51"/>
      <c r="C197" s="52"/>
      <c r="D197" s="43"/>
    </row>
    <row r="198" spans="2:4">
      <c r="B198" s="51"/>
      <c r="C198" s="52"/>
      <c r="D198" s="43"/>
    </row>
    <row r="199" spans="2:4">
      <c r="B199" s="51"/>
      <c r="C199" s="52"/>
      <c r="D199" s="43"/>
    </row>
    <row r="200" spans="2:4">
      <c r="B200" s="51"/>
      <c r="C200" s="52"/>
      <c r="D200" s="43"/>
    </row>
    <row r="201" spans="2:4">
      <c r="B201" s="51"/>
      <c r="C201" s="52"/>
      <c r="D201" s="43"/>
    </row>
    <row r="202" spans="2:4">
      <c r="B202" s="51"/>
      <c r="C202" s="52"/>
      <c r="D202" s="43"/>
    </row>
    <row r="203" spans="2:4">
      <c r="B203" s="51"/>
      <c r="C203" s="52"/>
      <c r="D203" s="43"/>
    </row>
    <row r="204" spans="2:4">
      <c r="B204" s="51"/>
      <c r="C204" s="52"/>
      <c r="D204" s="43"/>
    </row>
    <row r="205" spans="2:4">
      <c r="B205" s="51"/>
      <c r="C205" s="52"/>
      <c r="D205" s="43"/>
    </row>
    <row r="206" spans="2:4">
      <c r="B206" s="51"/>
      <c r="C206" s="52"/>
      <c r="D206" s="43"/>
    </row>
    <row r="207" spans="2:4">
      <c r="B207" s="51"/>
      <c r="C207" s="52"/>
      <c r="D207" s="43"/>
    </row>
    <row r="208" spans="2:4">
      <c r="B208" s="51"/>
      <c r="C208" s="52"/>
      <c r="D208" s="43"/>
    </row>
    <row r="209" spans="2:4">
      <c r="B209" s="51"/>
      <c r="C209" s="52"/>
      <c r="D209" s="43"/>
    </row>
    <row r="210" spans="2:4">
      <c r="B210" s="51"/>
      <c r="C210" s="52"/>
      <c r="D210" s="43"/>
    </row>
    <row r="211" spans="2:4">
      <c r="B211" s="51"/>
      <c r="C211" s="52"/>
      <c r="D211" s="43"/>
    </row>
    <row r="212" spans="2:4">
      <c r="B212" s="51"/>
      <c r="C212" s="52"/>
      <c r="D212" s="43"/>
    </row>
    <row r="213" spans="2:4">
      <c r="B213" s="51"/>
      <c r="C213" s="52"/>
      <c r="D213" s="43"/>
    </row>
    <row r="214" spans="2:4">
      <c r="B214" s="51"/>
      <c r="C214" s="52"/>
      <c r="D214" s="43"/>
    </row>
    <row r="215" spans="2:4">
      <c r="B215" s="51"/>
      <c r="C215" s="52"/>
      <c r="D215" s="43"/>
    </row>
    <row r="216" spans="2:4">
      <c r="B216" s="51"/>
      <c r="C216" s="52"/>
      <c r="D216" s="43"/>
    </row>
    <row r="217" spans="2:4">
      <c r="B217" s="51"/>
      <c r="C217" s="52"/>
      <c r="D217" s="43"/>
    </row>
  </sheetData>
  <sheetProtection password="CC6D" sheet="1" objects="1" scenarios="1"/>
  <mergeCells count="15">
    <mergeCell ref="B36:C36"/>
    <mergeCell ref="B37:D37"/>
    <mergeCell ref="B38:C38"/>
    <mergeCell ref="B25:D25"/>
    <mergeCell ref="B30:C30"/>
    <mergeCell ref="B31:D31"/>
    <mergeCell ref="B32:D32"/>
    <mergeCell ref="B15:D15"/>
    <mergeCell ref="B16:D16"/>
    <mergeCell ref="B23:C23"/>
    <mergeCell ref="B24:D24"/>
    <mergeCell ref="B2:D2"/>
    <mergeCell ref="B3:D4"/>
    <mergeCell ref="B5:D5"/>
    <mergeCell ref="B14:C14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orientation="portrait" blackAndWhite="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7"/>
  <dimension ref="B1:H33"/>
  <sheetViews>
    <sheetView showGridLines="0" topLeftCell="A13" workbookViewId="0">
      <selection activeCell="B37" sqref="B37"/>
    </sheetView>
  </sheetViews>
  <sheetFormatPr defaultColWidth="8.85546875" defaultRowHeight="12.75"/>
  <cols>
    <col min="1" max="1" width="8.85546875" customWidth="1"/>
    <col min="2" max="2" width="41.42578125" customWidth="1"/>
    <col min="3" max="3" width="14.28515625" customWidth="1"/>
    <col min="4" max="5" width="8.85546875" customWidth="1"/>
    <col min="6" max="6" width="11.85546875" customWidth="1"/>
    <col min="7" max="7" width="40.140625" customWidth="1"/>
    <col min="8" max="8" width="12" customWidth="1"/>
  </cols>
  <sheetData>
    <row r="1" spans="2:8">
      <c r="F1" s="711"/>
      <c r="G1" s="711"/>
      <c r="H1" s="711"/>
    </row>
    <row r="2" spans="2:8">
      <c r="F2" s="711"/>
      <c r="G2" s="711"/>
      <c r="H2" s="711"/>
    </row>
    <row r="3" spans="2:8" ht="16.5">
      <c r="B3" s="717" t="s">
        <v>248</v>
      </c>
      <c r="C3" s="717"/>
      <c r="F3" s="712"/>
      <c r="G3" s="712"/>
      <c r="H3" s="712"/>
    </row>
    <row r="4" spans="2:8" ht="13.5" thickBot="1">
      <c r="B4" s="718"/>
      <c r="C4" s="718"/>
      <c r="F4" s="713" t="s">
        <v>319</v>
      </c>
      <c r="G4" s="714"/>
      <c r="H4" s="715"/>
    </row>
    <row r="5" spans="2:8" ht="17.25" thickBot="1">
      <c r="B5" s="716" t="s">
        <v>249</v>
      </c>
      <c r="C5" s="716"/>
      <c r="F5" s="226" t="s">
        <v>154</v>
      </c>
      <c r="G5" s="227" t="s">
        <v>320</v>
      </c>
      <c r="H5" s="228" t="s">
        <v>309</v>
      </c>
    </row>
    <row r="6" spans="2:8" ht="15" thickBot="1">
      <c r="B6" s="168" t="s">
        <v>250</v>
      </c>
      <c r="C6" s="234">
        <v>1.4E-2</v>
      </c>
      <c r="F6" s="229" t="s">
        <v>11</v>
      </c>
      <c r="G6" s="230"/>
      <c r="H6" s="231"/>
    </row>
    <row r="7" spans="2:8" ht="14.25">
      <c r="B7" s="169" t="s">
        <v>251</v>
      </c>
      <c r="C7" s="234">
        <v>1.2E-2</v>
      </c>
      <c r="F7" s="200">
        <v>1</v>
      </c>
      <c r="G7" s="201" t="s">
        <v>321</v>
      </c>
      <c r="H7" s="202">
        <v>1.2699999999999999E-2</v>
      </c>
    </row>
    <row r="8" spans="2:8" ht="14.25">
      <c r="B8" s="169" t="s">
        <v>51</v>
      </c>
      <c r="C8" s="234">
        <v>6.0000000000000001E-3</v>
      </c>
      <c r="F8" s="203">
        <v>2</v>
      </c>
      <c r="G8" s="204" t="s">
        <v>29</v>
      </c>
      <c r="H8" s="205">
        <v>0.04</v>
      </c>
    </row>
    <row r="9" spans="2:8" ht="14.25">
      <c r="B9" s="169" t="s">
        <v>252</v>
      </c>
      <c r="C9" s="234">
        <v>1.0999999999999999E-2</v>
      </c>
      <c r="F9" s="232" t="s">
        <v>159</v>
      </c>
      <c r="G9" s="233"/>
      <c r="H9" s="206">
        <f>SUM(H7:H8)</f>
        <v>5.2699999999999997E-2</v>
      </c>
    </row>
    <row r="10" spans="2:8" ht="15" thickBot="1">
      <c r="B10" s="169" t="s">
        <v>253</v>
      </c>
      <c r="C10" s="234">
        <v>5.0000000000000001E-3</v>
      </c>
      <c r="F10" s="207"/>
      <c r="G10" s="208"/>
      <c r="H10" s="209"/>
    </row>
    <row r="11" spans="2:8" ht="15" thickBot="1">
      <c r="B11" s="169" t="s">
        <v>254</v>
      </c>
      <c r="C11" s="234">
        <v>1.0999999999999999E-2</v>
      </c>
      <c r="F11" s="229" t="s">
        <v>322</v>
      </c>
      <c r="G11" s="230"/>
      <c r="H11" s="231"/>
    </row>
    <row r="12" spans="2:8" ht="14.25">
      <c r="B12" s="170"/>
      <c r="C12" s="171"/>
      <c r="F12" s="200">
        <v>3</v>
      </c>
      <c r="G12" s="210" t="s">
        <v>323</v>
      </c>
      <c r="H12" s="211">
        <v>8.0000000000000002E-3</v>
      </c>
    </row>
    <row r="13" spans="2:8" ht="16.5">
      <c r="B13" s="716" t="s">
        <v>311</v>
      </c>
      <c r="C13" s="716"/>
      <c r="F13" s="203">
        <v>4</v>
      </c>
      <c r="G13" s="212" t="s">
        <v>324</v>
      </c>
      <c r="H13" s="205">
        <v>7.3999999999999996E-2</v>
      </c>
    </row>
    <row r="14" spans="2:8" ht="14.25">
      <c r="B14" s="168" t="s">
        <v>312</v>
      </c>
      <c r="C14" s="194">
        <f>SUM(C6:C11)</f>
        <v>5.8999999999999997E-2</v>
      </c>
      <c r="F14" s="203">
        <v>5</v>
      </c>
      <c r="G14" s="212" t="s">
        <v>325</v>
      </c>
      <c r="H14" s="205">
        <v>1.23E-2</v>
      </c>
    </row>
    <row r="15" spans="2:8">
      <c r="B15" s="718"/>
      <c r="C15" s="718"/>
      <c r="F15" s="232" t="s">
        <v>159</v>
      </c>
      <c r="G15" s="233"/>
      <c r="H15" s="206">
        <f>SUM(H12:H14)</f>
        <v>9.4299999999999995E-2</v>
      </c>
    </row>
    <row r="16" spans="2:8" ht="13.5" thickBot="1">
      <c r="B16" s="718"/>
      <c r="C16" s="718"/>
      <c r="F16" s="207"/>
      <c r="G16" s="208"/>
      <c r="H16" s="209"/>
    </row>
    <row r="17" spans="2:8" ht="17.25" thickBot="1">
      <c r="B17" s="716" t="s">
        <v>313</v>
      </c>
      <c r="C17" s="716"/>
      <c r="F17" s="229" t="s">
        <v>326</v>
      </c>
      <c r="G17" s="230"/>
      <c r="H17" s="231"/>
    </row>
    <row r="18" spans="2:8" ht="14.25">
      <c r="B18" s="196" t="s">
        <v>255</v>
      </c>
      <c r="C18" s="234">
        <v>9.6500000000000002E-2</v>
      </c>
      <c r="F18" s="200">
        <v>6</v>
      </c>
      <c r="G18" s="213" t="s">
        <v>42</v>
      </c>
      <c r="H18" s="202"/>
    </row>
    <row r="19" spans="2:8" ht="14.25">
      <c r="B19" s="169" t="s">
        <v>256</v>
      </c>
      <c r="C19" s="234">
        <v>7.0000000000000007E-2</v>
      </c>
      <c r="F19" s="203" t="s">
        <v>327</v>
      </c>
      <c r="G19" s="214" t="s">
        <v>328</v>
      </c>
      <c r="H19" s="202">
        <v>6.4999999999999997E-3</v>
      </c>
    </row>
    <row r="20" spans="2:8" ht="14.25">
      <c r="B20" s="169" t="s">
        <v>257</v>
      </c>
      <c r="C20" s="234">
        <v>6.0000000000000001E-3</v>
      </c>
      <c r="F20" s="203" t="s">
        <v>329</v>
      </c>
      <c r="G20" s="214" t="s">
        <v>138</v>
      </c>
      <c r="H20" s="202">
        <v>0.03</v>
      </c>
    </row>
    <row r="21" spans="2:8" ht="14.25">
      <c r="B21" s="169" t="s">
        <v>258</v>
      </c>
      <c r="C21" s="234">
        <v>0.02</v>
      </c>
      <c r="F21" s="203" t="s">
        <v>330</v>
      </c>
      <c r="G21" s="214" t="s">
        <v>331</v>
      </c>
      <c r="H21" s="202">
        <v>0.01</v>
      </c>
    </row>
    <row r="22" spans="2:8">
      <c r="F22" s="203" t="s">
        <v>332</v>
      </c>
      <c r="G22" s="214" t="s">
        <v>333</v>
      </c>
      <c r="H22" s="202">
        <v>0.05</v>
      </c>
    </row>
    <row r="23" spans="2:8" ht="16.5">
      <c r="B23" s="716" t="s">
        <v>314</v>
      </c>
      <c r="C23" s="716"/>
      <c r="F23" s="232" t="s">
        <v>159</v>
      </c>
      <c r="G23" s="233"/>
      <c r="H23" s="206">
        <f>SUM(H19:H22)</f>
        <v>9.6500000000000002E-2</v>
      </c>
    </row>
    <row r="24" spans="2:8" ht="15" thickBot="1">
      <c r="B24" s="168" t="s">
        <v>312</v>
      </c>
      <c r="C24" s="194">
        <f>SUM(C18:C21)</f>
        <v>0.1925</v>
      </c>
      <c r="F24" s="207"/>
      <c r="G24" s="208"/>
      <c r="H24" s="209"/>
    </row>
    <row r="25" spans="2:8">
      <c r="F25" s="215"/>
      <c r="G25" s="216" t="s">
        <v>334</v>
      </c>
      <c r="H25" s="217">
        <f>(((1+H8+H12/2+H7+H12/2)*(1+H14)*(1+H13))/(1-H23))-1</f>
        <v>0.27637394481460986</v>
      </c>
    </row>
    <row r="26" spans="2:8" ht="16.5">
      <c r="B26" s="716" t="s">
        <v>315</v>
      </c>
      <c r="C26" s="716"/>
    </row>
    <row r="27" spans="2:8" ht="15">
      <c r="B27" s="168" t="s">
        <v>168</v>
      </c>
      <c r="C27" s="195">
        <f>C14+C24</f>
        <v>0.2515</v>
      </c>
      <c r="F27" s="218" t="s">
        <v>335</v>
      </c>
      <c r="G27" s="197"/>
      <c r="H27" s="219"/>
    </row>
    <row r="28" spans="2:8">
      <c r="F28" s="198"/>
      <c r="H28" s="199"/>
    </row>
    <row r="29" spans="2:8">
      <c r="F29" s="198"/>
      <c r="H29" s="199"/>
    </row>
    <row r="30" spans="2:8">
      <c r="F30" s="198"/>
      <c r="H30" s="199"/>
    </row>
    <row r="31" spans="2:8">
      <c r="F31" s="198"/>
      <c r="H31" s="199"/>
    </row>
    <row r="32" spans="2:8">
      <c r="F32" s="220" t="s">
        <v>336</v>
      </c>
      <c r="G32" s="221"/>
      <c r="H32" s="222"/>
    </row>
    <row r="33" spans="6:8">
      <c r="F33" s="223"/>
      <c r="G33" s="224"/>
      <c r="H33" s="225"/>
    </row>
  </sheetData>
  <mergeCells count="11">
    <mergeCell ref="F1:H3"/>
    <mergeCell ref="F4:H4"/>
    <mergeCell ref="B17:C17"/>
    <mergeCell ref="B23:C23"/>
    <mergeCell ref="B26:C26"/>
    <mergeCell ref="B3:C3"/>
    <mergeCell ref="B4:C4"/>
    <mergeCell ref="B5:C5"/>
    <mergeCell ref="B13:C13"/>
    <mergeCell ref="B15:C15"/>
    <mergeCell ref="B16:C16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8"/>
  <dimension ref="A1:IV56"/>
  <sheetViews>
    <sheetView showGridLines="0" showRowColHeaders="0" zoomScale="80" zoomScaleNormal="80" workbookViewId="0">
      <selection activeCell="P38" sqref="P38"/>
    </sheetView>
  </sheetViews>
  <sheetFormatPr defaultColWidth="0" defaultRowHeight="15" zeroHeight="1"/>
  <cols>
    <col min="1" max="7" width="11.42578125" style="307" customWidth="1"/>
    <col min="8" max="8" width="3.140625" style="307" customWidth="1"/>
    <col min="9" max="9" width="7.7109375" style="307" customWidth="1"/>
    <col min="10" max="10" width="27.140625" style="307" customWidth="1"/>
    <col min="11" max="11" width="32.28515625" style="307" customWidth="1"/>
    <col min="12" max="12" width="10.42578125" style="307" bestFit="1" customWidth="1"/>
    <col min="13" max="13" width="20" style="307" customWidth="1"/>
    <col min="14" max="14" width="3.42578125" style="307" customWidth="1"/>
    <col min="15" max="15" width="15.7109375" style="307" customWidth="1"/>
    <col min="16" max="16" width="54" style="307" customWidth="1"/>
    <col min="17" max="17" width="10" style="307" customWidth="1"/>
    <col min="18" max="18" width="11.7109375" style="307" bestFit="1" customWidth="1"/>
    <col min="19" max="20" width="11.42578125" style="307" customWidth="1"/>
    <col min="21" max="256" width="0" style="307" hidden="1" customWidth="1"/>
    <col min="257" max="16384" width="11.42578125" style="307" hidden="1"/>
  </cols>
  <sheetData>
    <row r="1" spans="8:256"/>
    <row r="2" spans="8:256">
      <c r="H2" s="364"/>
      <c r="I2" s="364"/>
      <c r="J2" s="364"/>
      <c r="K2" s="364"/>
      <c r="L2" s="364"/>
      <c r="M2" s="364"/>
      <c r="N2" s="364"/>
    </row>
    <row r="3" spans="8:256" ht="74.25" customHeight="1">
      <c r="H3" s="364"/>
      <c r="I3" s="364"/>
      <c r="J3" s="364"/>
      <c r="K3" s="364"/>
      <c r="L3" s="364"/>
      <c r="M3" s="364"/>
      <c r="N3" s="364"/>
    </row>
    <row r="4" spans="8:256" ht="15.75" thickBot="1"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  <c r="S4" s="310"/>
      <c r="T4" s="310"/>
      <c r="U4" s="31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9"/>
      <c r="DI4" s="309"/>
      <c r="DJ4" s="309"/>
      <c r="DK4" s="309"/>
      <c r="DL4" s="309"/>
      <c r="DM4" s="309"/>
      <c r="DN4" s="309"/>
      <c r="DO4" s="309"/>
      <c r="DP4" s="309"/>
      <c r="DQ4" s="309"/>
      <c r="DR4" s="309"/>
      <c r="DS4" s="309"/>
      <c r="DT4" s="309"/>
      <c r="DU4" s="309"/>
      <c r="DV4" s="309"/>
      <c r="DW4" s="309"/>
      <c r="DX4" s="309"/>
      <c r="DY4" s="309"/>
      <c r="DZ4" s="309"/>
      <c r="EA4" s="309"/>
      <c r="EB4" s="309"/>
      <c r="EC4" s="309"/>
      <c r="ED4" s="309"/>
      <c r="EE4" s="309"/>
      <c r="EF4" s="309"/>
      <c r="EG4" s="309"/>
      <c r="EH4" s="309"/>
      <c r="EI4" s="309"/>
      <c r="EJ4" s="309"/>
      <c r="EK4" s="309"/>
      <c r="EL4" s="309"/>
      <c r="EM4" s="309"/>
      <c r="EN4" s="309"/>
      <c r="EO4" s="309"/>
      <c r="EP4" s="309"/>
      <c r="EQ4" s="309"/>
      <c r="ER4" s="309"/>
      <c r="ES4" s="309"/>
      <c r="ET4" s="309"/>
      <c r="EU4" s="309"/>
      <c r="EV4" s="309"/>
      <c r="EW4" s="309"/>
      <c r="EX4" s="309"/>
      <c r="EY4" s="309"/>
      <c r="EZ4" s="309"/>
      <c r="FA4" s="309"/>
      <c r="FB4" s="309"/>
      <c r="FC4" s="309"/>
      <c r="FD4" s="309"/>
      <c r="FE4" s="309"/>
      <c r="FF4" s="309"/>
      <c r="FG4" s="309"/>
      <c r="FH4" s="309"/>
      <c r="FI4" s="309"/>
      <c r="FJ4" s="309"/>
      <c r="FK4" s="309"/>
      <c r="FL4" s="309"/>
      <c r="FM4" s="309"/>
      <c r="FN4" s="309"/>
      <c r="FO4" s="309"/>
      <c r="FP4" s="309"/>
      <c r="FQ4" s="309"/>
      <c r="FR4" s="309"/>
      <c r="FS4" s="309"/>
      <c r="FT4" s="309"/>
      <c r="FU4" s="309"/>
      <c r="FV4" s="309"/>
      <c r="FW4" s="309"/>
      <c r="FX4" s="309"/>
      <c r="FY4" s="309"/>
      <c r="FZ4" s="309"/>
      <c r="GA4" s="309"/>
      <c r="GB4" s="309"/>
      <c r="GC4" s="309"/>
      <c r="GD4" s="309"/>
      <c r="GE4" s="309"/>
      <c r="GF4" s="309"/>
      <c r="GG4" s="309"/>
      <c r="GH4" s="309"/>
      <c r="GI4" s="309"/>
      <c r="GJ4" s="309"/>
      <c r="GK4" s="309"/>
      <c r="GL4" s="309"/>
      <c r="GM4" s="309"/>
      <c r="GN4" s="309"/>
      <c r="GO4" s="309"/>
      <c r="GP4" s="309"/>
      <c r="GQ4" s="309"/>
      <c r="GR4" s="309"/>
      <c r="GS4" s="309"/>
      <c r="GT4" s="309"/>
      <c r="GU4" s="309"/>
      <c r="GV4" s="309"/>
      <c r="GW4" s="309"/>
      <c r="GX4" s="309"/>
      <c r="GY4" s="309"/>
      <c r="GZ4" s="309"/>
      <c r="HA4" s="309"/>
      <c r="HB4" s="309"/>
      <c r="HC4" s="309"/>
      <c r="HD4" s="309"/>
      <c r="HE4" s="309"/>
      <c r="HF4" s="309"/>
      <c r="HG4" s="309"/>
      <c r="HH4" s="309"/>
      <c r="HI4" s="309"/>
      <c r="HJ4" s="309"/>
      <c r="HK4" s="309"/>
      <c r="HL4" s="309"/>
      <c r="HM4" s="309"/>
      <c r="HN4" s="309"/>
      <c r="HO4" s="309"/>
      <c r="HP4" s="309"/>
      <c r="HQ4" s="309"/>
      <c r="HR4" s="309"/>
      <c r="HS4" s="309"/>
      <c r="HT4" s="309"/>
      <c r="HU4" s="309"/>
      <c r="HV4" s="309"/>
      <c r="HW4" s="309"/>
      <c r="HX4" s="309"/>
      <c r="HY4" s="309"/>
      <c r="HZ4" s="309"/>
      <c r="IA4" s="309"/>
      <c r="IB4" s="309"/>
      <c r="IC4" s="309"/>
      <c r="ID4" s="309"/>
      <c r="IE4" s="309"/>
      <c r="IF4" s="309"/>
      <c r="IG4" s="309"/>
      <c r="IH4" s="309"/>
      <c r="II4" s="309"/>
      <c r="IJ4" s="309"/>
      <c r="IK4" s="309"/>
      <c r="IL4" s="309"/>
      <c r="IM4" s="309"/>
      <c r="IN4" s="309"/>
      <c r="IO4" s="309"/>
      <c r="IP4" s="309"/>
      <c r="IQ4" s="309"/>
      <c r="IR4" s="309"/>
      <c r="IS4" s="309"/>
      <c r="IT4" s="309"/>
      <c r="IU4" s="309"/>
      <c r="IV4" s="309"/>
    </row>
    <row r="5" spans="8:256" ht="15.75" thickBot="1">
      <c r="H5" s="729" t="s">
        <v>353</v>
      </c>
      <c r="I5" s="730"/>
      <c r="J5" s="730"/>
      <c r="K5" s="730"/>
      <c r="L5" s="730"/>
      <c r="M5" s="730"/>
      <c r="N5" s="731"/>
      <c r="P5" s="311" t="s">
        <v>1203</v>
      </c>
    </row>
    <row r="6" spans="8:256" ht="15.75" thickBot="1">
      <c r="H6" s="312"/>
      <c r="J6" s="313"/>
      <c r="K6" s="313"/>
      <c r="L6" s="313"/>
      <c r="N6" s="314"/>
      <c r="P6" s="315" t="s">
        <v>1204</v>
      </c>
      <c r="S6" s="316"/>
    </row>
    <row r="7" spans="8:256" ht="15.75" thickBot="1">
      <c r="H7" s="312"/>
      <c r="I7" s="317" t="s">
        <v>154</v>
      </c>
      <c r="J7" s="732" t="s">
        <v>35</v>
      </c>
      <c r="K7" s="733"/>
      <c r="L7" s="318" t="s">
        <v>355</v>
      </c>
      <c r="M7" s="319" t="s">
        <v>356</v>
      </c>
      <c r="N7" s="314"/>
      <c r="O7" s="320"/>
      <c r="R7" s="321"/>
    </row>
    <row r="8" spans="8:256">
      <c r="H8" s="312"/>
      <c r="I8" s="322" t="s">
        <v>357</v>
      </c>
      <c r="J8" s="734" t="s">
        <v>358</v>
      </c>
      <c r="K8" s="735"/>
      <c r="L8" s="323">
        <v>6</v>
      </c>
      <c r="M8" s="324" t="s">
        <v>359</v>
      </c>
      <c r="N8" s="314"/>
      <c r="P8" s="325"/>
    </row>
    <row r="9" spans="8:256">
      <c r="H9" s="312"/>
      <c r="I9" s="326" t="s">
        <v>360</v>
      </c>
      <c r="J9" s="722" t="s">
        <v>361</v>
      </c>
      <c r="K9" s="736"/>
      <c r="L9" s="327">
        <v>0.8</v>
      </c>
      <c r="M9" s="328" t="s">
        <v>362</v>
      </c>
      <c r="N9" s="314"/>
    </row>
    <row r="10" spans="8:256">
      <c r="H10" s="312"/>
      <c r="I10" s="329" t="s">
        <v>363</v>
      </c>
      <c r="J10" s="737" t="s">
        <v>364</v>
      </c>
      <c r="K10" s="738"/>
      <c r="L10" s="327">
        <v>0.97</v>
      </c>
      <c r="M10" s="330" t="s">
        <v>365</v>
      </c>
      <c r="N10" s="314"/>
    </row>
    <row r="11" spans="8:256">
      <c r="H11" s="312"/>
      <c r="I11" s="326" t="s">
        <v>366</v>
      </c>
      <c r="J11" s="722" t="s">
        <v>367</v>
      </c>
      <c r="K11" s="722"/>
      <c r="L11" s="327">
        <v>1.1100000000000001</v>
      </c>
      <c r="M11" s="328" t="s">
        <v>368</v>
      </c>
      <c r="N11" s="314"/>
    </row>
    <row r="12" spans="8:256">
      <c r="H12" s="312"/>
      <c r="I12" s="326" t="s">
        <v>369</v>
      </c>
      <c r="J12" s="722" t="s">
        <v>370</v>
      </c>
      <c r="K12" s="722"/>
      <c r="L12" s="327">
        <v>4.5</v>
      </c>
      <c r="M12" s="328" t="s">
        <v>371</v>
      </c>
      <c r="N12" s="314"/>
      <c r="Q12" s="331"/>
    </row>
    <row r="13" spans="8:256">
      <c r="H13" s="312"/>
      <c r="I13" s="326" t="s">
        <v>372</v>
      </c>
      <c r="J13" s="722" t="s">
        <v>373</v>
      </c>
      <c r="K13" s="722"/>
      <c r="L13" s="332"/>
      <c r="M13" s="328" t="s">
        <v>374</v>
      </c>
      <c r="N13" s="314"/>
    </row>
    <row r="14" spans="8:256">
      <c r="H14" s="312"/>
      <c r="I14" s="333" t="s">
        <v>327</v>
      </c>
      <c r="J14" s="723" t="s">
        <v>375</v>
      </c>
      <c r="K14" s="723"/>
      <c r="L14" s="334">
        <v>1.5</v>
      </c>
      <c r="M14" s="335"/>
      <c r="N14" s="314"/>
    </row>
    <row r="15" spans="8:256">
      <c r="H15" s="312"/>
      <c r="I15" s="333" t="s">
        <v>329</v>
      </c>
      <c r="J15" s="723" t="s">
        <v>376</v>
      </c>
      <c r="K15" s="723"/>
      <c r="L15" s="334">
        <v>1.5</v>
      </c>
      <c r="M15" s="335"/>
      <c r="N15" s="314"/>
    </row>
    <row r="16" spans="8:256">
      <c r="H16" s="312"/>
      <c r="I16" s="333" t="s">
        <v>330</v>
      </c>
      <c r="J16" s="723" t="s">
        <v>377</v>
      </c>
      <c r="K16" s="723"/>
      <c r="L16" s="334">
        <v>1.5</v>
      </c>
      <c r="M16" s="335"/>
      <c r="N16" s="314"/>
      <c r="O16" s="316"/>
    </row>
    <row r="17" spans="8:256" ht="15.75" thickBot="1">
      <c r="H17" s="312"/>
      <c r="I17" s="336" t="s">
        <v>332</v>
      </c>
      <c r="J17" s="724" t="s">
        <v>378</v>
      </c>
      <c r="K17" s="724"/>
      <c r="L17" s="337">
        <v>4.5</v>
      </c>
      <c r="M17" s="338"/>
      <c r="N17" s="314"/>
      <c r="P17" s="339"/>
      <c r="Q17" s="340"/>
    </row>
    <row r="18" spans="8:256">
      <c r="H18" s="312"/>
      <c r="J18" s="316"/>
      <c r="K18" s="316"/>
      <c r="L18" s="341"/>
      <c r="N18" s="314"/>
    </row>
    <row r="19" spans="8:256">
      <c r="H19" s="312"/>
      <c r="J19" s="316" t="s">
        <v>379</v>
      </c>
      <c r="K19" s="316"/>
      <c r="L19" s="342"/>
      <c r="N19" s="314"/>
    </row>
    <row r="20" spans="8:256">
      <c r="H20" s="312"/>
      <c r="I20" s="343"/>
      <c r="J20" s="343"/>
      <c r="K20" s="343"/>
      <c r="L20" s="343"/>
      <c r="M20" s="343"/>
      <c r="N20" s="314"/>
    </row>
    <row r="21" spans="8:256">
      <c r="H21" s="312"/>
      <c r="I21" s="343"/>
      <c r="J21" s="343" t="s">
        <v>380</v>
      </c>
      <c r="K21" s="343"/>
      <c r="L21" s="343"/>
      <c r="M21" s="343"/>
      <c r="N21" s="314"/>
    </row>
    <row r="22" spans="8:256" ht="15.75" thickBot="1">
      <c r="H22" s="312"/>
      <c r="N22" s="314"/>
    </row>
    <row r="23" spans="8:256" ht="15.75" thickBot="1">
      <c r="H23" s="344"/>
      <c r="I23" s="345"/>
      <c r="J23" s="346" t="s">
        <v>388</v>
      </c>
      <c r="K23" s="365">
        <f>ROUND((((1+(L8+L9+L10)/100)*(1+(L11/100))*(1+(L12/100)))/(1-(SUM(L14:L17)/100))-1)*100,2)/100</f>
        <v>0.25129999999999997</v>
      </c>
      <c r="L23" s="345"/>
      <c r="M23" s="345"/>
      <c r="N23" s="347"/>
      <c r="O23" s="348"/>
      <c r="P23" s="316"/>
    </row>
    <row r="24" spans="8:256">
      <c r="H24" s="312"/>
      <c r="J24" s="343"/>
      <c r="K24" s="343"/>
      <c r="N24" s="314"/>
    </row>
    <row r="25" spans="8:256">
      <c r="H25" s="312"/>
      <c r="I25" s="316" t="s">
        <v>381</v>
      </c>
      <c r="N25" s="314"/>
    </row>
    <row r="26" spans="8:256">
      <c r="H26" s="312"/>
      <c r="I26" s="316"/>
      <c r="N26" s="314"/>
    </row>
    <row r="27" spans="8:256">
      <c r="H27" s="312"/>
      <c r="I27" s="725" t="str">
        <f>"1) A análise dos BDIs apresentados pelas empresas terá seu critério regido pelo ACÓRDÃO do TCU nº 2622/2013 - Plenário, que gerou a tabela abaixo com os limites para BDI para "&amp;$P$6&amp;"."</f>
        <v>1) A análise dos BDIs apresentados pelas empresas terá seu critério regido pelo ACÓRDÃO do TCU nº 2622/2013 - Plenário, que gerou a tabela abaixo com os limites para BDI para Construção de Edifícios .</v>
      </c>
      <c r="J27" s="725"/>
      <c r="K27" s="725"/>
      <c r="L27" s="725"/>
      <c r="M27" s="725"/>
      <c r="N27" s="314"/>
    </row>
    <row r="28" spans="8:256" ht="44.25" customHeight="1">
      <c r="H28" s="312"/>
      <c r="I28" s="725"/>
      <c r="J28" s="725"/>
      <c r="K28" s="725"/>
      <c r="L28" s="725"/>
      <c r="M28" s="725"/>
      <c r="N28" s="314"/>
    </row>
    <row r="29" spans="8:256">
      <c r="H29" s="349"/>
      <c r="I29" s="726" t="s">
        <v>382</v>
      </c>
      <c r="J29" s="726"/>
      <c r="K29" s="726"/>
      <c r="L29" s="726"/>
      <c r="M29" s="726"/>
      <c r="N29" s="350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1"/>
      <c r="DP29" s="351"/>
      <c r="DQ29" s="351"/>
      <c r="DR29" s="351"/>
      <c r="DS29" s="351"/>
      <c r="DT29" s="351"/>
      <c r="DU29" s="351"/>
      <c r="DV29" s="351"/>
      <c r="DW29" s="351"/>
      <c r="DX29" s="351"/>
      <c r="DY29" s="351"/>
      <c r="DZ29" s="351"/>
      <c r="EA29" s="351"/>
      <c r="EB29" s="351"/>
      <c r="EC29" s="351"/>
      <c r="ED29" s="351"/>
      <c r="EE29" s="351"/>
      <c r="EF29" s="351"/>
      <c r="EG29" s="351"/>
      <c r="EH29" s="351"/>
      <c r="EI29" s="351"/>
      <c r="EJ29" s="351"/>
      <c r="EK29" s="351"/>
      <c r="EL29" s="351"/>
      <c r="EM29" s="351"/>
      <c r="EN29" s="351"/>
      <c r="EO29" s="351"/>
      <c r="EP29" s="351"/>
      <c r="EQ29" s="351"/>
      <c r="ER29" s="351"/>
      <c r="ES29" s="351"/>
      <c r="ET29" s="351"/>
      <c r="EU29" s="351"/>
      <c r="EV29" s="351"/>
      <c r="EW29" s="351"/>
      <c r="EX29" s="351"/>
      <c r="EY29" s="351"/>
      <c r="EZ29" s="351"/>
      <c r="FA29" s="351"/>
      <c r="FB29" s="351"/>
      <c r="FC29" s="351"/>
      <c r="FD29" s="351"/>
      <c r="FE29" s="351"/>
      <c r="FF29" s="351"/>
      <c r="FG29" s="351"/>
      <c r="FH29" s="351"/>
      <c r="FI29" s="351"/>
      <c r="FJ29" s="351"/>
      <c r="FK29" s="351"/>
      <c r="FL29" s="351"/>
      <c r="FM29" s="351"/>
      <c r="FN29" s="351"/>
      <c r="FO29" s="351"/>
      <c r="FP29" s="351"/>
      <c r="FQ29" s="351"/>
      <c r="FR29" s="351"/>
      <c r="FS29" s="351"/>
      <c r="FT29" s="351"/>
      <c r="FU29" s="351"/>
      <c r="FV29" s="351"/>
      <c r="FW29" s="351"/>
      <c r="FX29" s="351"/>
      <c r="FY29" s="351"/>
      <c r="FZ29" s="351"/>
      <c r="GA29" s="351"/>
      <c r="GB29" s="351"/>
      <c r="GC29" s="351"/>
      <c r="GD29" s="351"/>
      <c r="GE29" s="351"/>
      <c r="GF29" s="351"/>
      <c r="GG29" s="351"/>
      <c r="GH29" s="351"/>
      <c r="GI29" s="351"/>
      <c r="GJ29" s="351"/>
      <c r="GK29" s="351"/>
      <c r="GL29" s="351"/>
      <c r="GM29" s="351"/>
      <c r="GN29" s="351"/>
      <c r="GO29" s="351"/>
      <c r="GP29" s="351"/>
      <c r="GQ29" s="351"/>
      <c r="GR29" s="351"/>
      <c r="GS29" s="351"/>
      <c r="GT29" s="351"/>
      <c r="GU29" s="351"/>
      <c r="GV29" s="351"/>
      <c r="GW29" s="351"/>
      <c r="GX29" s="351"/>
      <c r="GY29" s="351"/>
      <c r="GZ29" s="351"/>
      <c r="HA29" s="351"/>
      <c r="HB29" s="351"/>
      <c r="HC29" s="351"/>
      <c r="HD29" s="351"/>
      <c r="HE29" s="351"/>
      <c r="HF29" s="351"/>
      <c r="HG29" s="351"/>
      <c r="HH29" s="351"/>
      <c r="HI29" s="351"/>
      <c r="HJ29" s="351"/>
      <c r="HK29" s="351"/>
      <c r="HL29" s="351"/>
      <c r="HM29" s="351"/>
      <c r="HN29" s="351"/>
      <c r="HO29" s="351"/>
      <c r="HP29" s="351"/>
      <c r="HQ29" s="351"/>
      <c r="HR29" s="351"/>
      <c r="HS29" s="351"/>
      <c r="HT29" s="351"/>
      <c r="HU29" s="351"/>
      <c r="HV29" s="351"/>
      <c r="HW29" s="351"/>
      <c r="HX29" s="351"/>
      <c r="HY29" s="351"/>
      <c r="HZ29" s="351"/>
      <c r="IA29" s="351"/>
      <c r="IB29" s="351"/>
      <c r="IC29" s="351"/>
      <c r="ID29" s="351"/>
      <c r="IE29" s="351"/>
      <c r="IF29" s="351"/>
      <c r="IG29" s="351"/>
      <c r="IH29" s="351"/>
      <c r="II29" s="351"/>
      <c r="IJ29" s="351"/>
      <c r="IK29" s="351"/>
      <c r="IL29" s="351"/>
      <c r="IM29" s="351"/>
      <c r="IN29" s="351"/>
      <c r="IO29" s="351"/>
      <c r="IP29" s="351"/>
      <c r="IQ29" s="351"/>
      <c r="IR29" s="351"/>
      <c r="IS29" s="351"/>
      <c r="IT29" s="351"/>
      <c r="IU29" s="351"/>
      <c r="IV29" s="351"/>
    </row>
    <row r="30" spans="8:256">
      <c r="H30" s="349"/>
      <c r="I30" s="726"/>
      <c r="J30" s="726"/>
      <c r="K30" s="726"/>
      <c r="L30" s="726"/>
      <c r="M30" s="726"/>
      <c r="N30" s="350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1"/>
      <c r="DP30" s="351"/>
      <c r="DQ30" s="351"/>
      <c r="DR30" s="351"/>
      <c r="DS30" s="351"/>
      <c r="DT30" s="351"/>
      <c r="DU30" s="351"/>
      <c r="DV30" s="351"/>
      <c r="DW30" s="351"/>
      <c r="DX30" s="351"/>
      <c r="DY30" s="351"/>
      <c r="DZ30" s="351"/>
      <c r="EA30" s="351"/>
      <c r="EB30" s="351"/>
      <c r="EC30" s="351"/>
      <c r="ED30" s="351"/>
      <c r="EE30" s="351"/>
      <c r="EF30" s="351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  <c r="ES30" s="351"/>
      <c r="ET30" s="351"/>
      <c r="EU30" s="351"/>
      <c r="EV30" s="351"/>
      <c r="EW30" s="351"/>
      <c r="EX30" s="351"/>
      <c r="EY30" s="351"/>
      <c r="EZ30" s="351"/>
      <c r="FA30" s="351"/>
      <c r="FB30" s="351"/>
      <c r="FC30" s="351"/>
      <c r="FD30" s="351"/>
      <c r="FE30" s="351"/>
      <c r="FF30" s="351"/>
      <c r="FG30" s="351"/>
      <c r="FH30" s="351"/>
      <c r="FI30" s="351"/>
      <c r="FJ30" s="351"/>
      <c r="FK30" s="351"/>
      <c r="FL30" s="351"/>
      <c r="FM30" s="351"/>
      <c r="FN30" s="351"/>
      <c r="FO30" s="351"/>
      <c r="FP30" s="351"/>
      <c r="FQ30" s="351"/>
      <c r="FR30" s="351"/>
      <c r="FS30" s="351"/>
      <c r="FT30" s="351"/>
      <c r="FU30" s="351"/>
      <c r="FV30" s="351"/>
      <c r="FW30" s="351"/>
      <c r="FX30" s="351"/>
      <c r="FY30" s="351"/>
      <c r="FZ30" s="351"/>
      <c r="GA30" s="351"/>
      <c r="GB30" s="351"/>
      <c r="GC30" s="351"/>
      <c r="GD30" s="351"/>
      <c r="GE30" s="351"/>
      <c r="GF30" s="351"/>
      <c r="GG30" s="351"/>
      <c r="GH30" s="351"/>
      <c r="GI30" s="351"/>
      <c r="GJ30" s="351"/>
      <c r="GK30" s="351"/>
      <c r="GL30" s="351"/>
      <c r="GM30" s="351"/>
      <c r="GN30" s="351"/>
      <c r="GO30" s="351"/>
      <c r="GP30" s="351"/>
      <c r="GQ30" s="351"/>
      <c r="GR30" s="351"/>
      <c r="GS30" s="351"/>
      <c r="GT30" s="351"/>
      <c r="GU30" s="351"/>
      <c r="GV30" s="351"/>
      <c r="GW30" s="351"/>
      <c r="GX30" s="351"/>
      <c r="GY30" s="351"/>
      <c r="GZ30" s="351"/>
      <c r="HA30" s="351"/>
      <c r="HB30" s="351"/>
      <c r="HC30" s="351"/>
      <c r="HD30" s="351"/>
      <c r="HE30" s="351"/>
      <c r="HF30" s="351"/>
      <c r="HG30" s="351"/>
      <c r="HH30" s="351"/>
      <c r="HI30" s="351"/>
      <c r="HJ30" s="351"/>
      <c r="HK30" s="351"/>
      <c r="HL30" s="351"/>
      <c r="HM30" s="351"/>
      <c r="HN30" s="351"/>
      <c r="HO30" s="351"/>
      <c r="HP30" s="351"/>
      <c r="HQ30" s="351"/>
      <c r="HR30" s="351"/>
      <c r="HS30" s="351"/>
      <c r="HT30" s="351"/>
      <c r="HU30" s="351"/>
      <c r="HV30" s="351"/>
      <c r="HW30" s="351"/>
      <c r="HX30" s="351"/>
      <c r="HY30" s="351"/>
      <c r="HZ30" s="351"/>
      <c r="IA30" s="351"/>
      <c r="IB30" s="351"/>
      <c r="IC30" s="351"/>
      <c r="ID30" s="351"/>
      <c r="IE30" s="351"/>
      <c r="IF30" s="351"/>
      <c r="IG30" s="351"/>
      <c r="IH30" s="351"/>
      <c r="II30" s="351"/>
      <c r="IJ30" s="351"/>
      <c r="IK30" s="351"/>
      <c r="IL30" s="351"/>
      <c r="IM30" s="351"/>
      <c r="IN30" s="351"/>
      <c r="IO30" s="351"/>
      <c r="IP30" s="351"/>
      <c r="IQ30" s="351"/>
      <c r="IR30" s="351"/>
      <c r="IS30" s="351"/>
      <c r="IT30" s="351"/>
      <c r="IU30" s="351"/>
      <c r="IV30" s="351"/>
    </row>
    <row r="31" spans="8:256">
      <c r="H31" s="349"/>
      <c r="I31" s="726"/>
      <c r="J31" s="726"/>
      <c r="K31" s="726"/>
      <c r="L31" s="726"/>
      <c r="M31" s="726"/>
      <c r="N31" s="350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1"/>
      <c r="DP31" s="351"/>
      <c r="DQ31" s="351"/>
      <c r="DR31" s="351"/>
      <c r="DS31" s="351"/>
      <c r="DT31" s="351"/>
      <c r="DU31" s="351"/>
      <c r="DV31" s="351"/>
      <c r="DW31" s="351"/>
      <c r="DX31" s="351"/>
      <c r="DY31" s="351"/>
      <c r="DZ31" s="351"/>
      <c r="EA31" s="351"/>
      <c r="EB31" s="351"/>
      <c r="EC31" s="351"/>
      <c r="ED31" s="351"/>
      <c r="EE31" s="351"/>
      <c r="EF31" s="351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1"/>
      <c r="ER31" s="351"/>
      <c r="ES31" s="351"/>
      <c r="ET31" s="351"/>
      <c r="EU31" s="351"/>
      <c r="EV31" s="351"/>
      <c r="EW31" s="351"/>
      <c r="EX31" s="351"/>
      <c r="EY31" s="351"/>
      <c r="EZ31" s="351"/>
      <c r="FA31" s="351"/>
      <c r="FB31" s="351"/>
      <c r="FC31" s="351"/>
      <c r="FD31" s="351"/>
      <c r="FE31" s="351"/>
      <c r="FF31" s="351"/>
      <c r="FG31" s="351"/>
      <c r="FH31" s="351"/>
      <c r="FI31" s="351"/>
      <c r="FJ31" s="351"/>
      <c r="FK31" s="351"/>
      <c r="FL31" s="351"/>
      <c r="FM31" s="351"/>
      <c r="FN31" s="351"/>
      <c r="FO31" s="351"/>
      <c r="FP31" s="351"/>
      <c r="FQ31" s="351"/>
      <c r="FR31" s="351"/>
      <c r="FS31" s="351"/>
      <c r="FT31" s="351"/>
      <c r="FU31" s="351"/>
      <c r="FV31" s="351"/>
      <c r="FW31" s="351"/>
      <c r="FX31" s="351"/>
      <c r="FY31" s="351"/>
      <c r="FZ31" s="351"/>
      <c r="GA31" s="351"/>
      <c r="GB31" s="351"/>
      <c r="GC31" s="351"/>
      <c r="GD31" s="351"/>
      <c r="GE31" s="351"/>
      <c r="GF31" s="351"/>
      <c r="GG31" s="351"/>
      <c r="GH31" s="351"/>
      <c r="GI31" s="351"/>
      <c r="GJ31" s="351"/>
      <c r="GK31" s="351"/>
      <c r="GL31" s="351"/>
      <c r="GM31" s="351"/>
      <c r="GN31" s="351"/>
      <c r="GO31" s="351"/>
      <c r="GP31" s="351"/>
      <c r="GQ31" s="351"/>
      <c r="GR31" s="351"/>
      <c r="GS31" s="351"/>
      <c r="GT31" s="351"/>
      <c r="GU31" s="351"/>
      <c r="GV31" s="351"/>
      <c r="GW31" s="351"/>
      <c r="GX31" s="351"/>
      <c r="GY31" s="351"/>
      <c r="GZ31" s="351"/>
      <c r="HA31" s="351"/>
      <c r="HB31" s="351"/>
      <c r="HC31" s="351"/>
      <c r="HD31" s="351"/>
      <c r="HE31" s="351"/>
      <c r="HF31" s="351"/>
      <c r="HG31" s="351"/>
      <c r="HH31" s="351"/>
      <c r="HI31" s="351"/>
      <c r="HJ31" s="351"/>
      <c r="HK31" s="351"/>
      <c r="HL31" s="351"/>
      <c r="HM31" s="351"/>
      <c r="HN31" s="351"/>
      <c r="HO31" s="351"/>
      <c r="HP31" s="351"/>
      <c r="HQ31" s="351"/>
      <c r="HR31" s="351"/>
      <c r="HS31" s="351"/>
      <c r="HT31" s="351"/>
      <c r="HU31" s="351"/>
      <c r="HV31" s="351"/>
      <c r="HW31" s="351"/>
      <c r="HX31" s="351"/>
      <c r="HY31" s="351"/>
      <c r="HZ31" s="351"/>
      <c r="IA31" s="351"/>
      <c r="IB31" s="351"/>
      <c r="IC31" s="351"/>
      <c r="ID31" s="351"/>
      <c r="IE31" s="351"/>
      <c r="IF31" s="351"/>
      <c r="IG31" s="351"/>
      <c r="IH31" s="351"/>
      <c r="II31" s="351"/>
      <c r="IJ31" s="351"/>
      <c r="IK31" s="351"/>
      <c r="IL31" s="351"/>
      <c r="IM31" s="351"/>
      <c r="IN31" s="351"/>
      <c r="IO31" s="351"/>
      <c r="IP31" s="351"/>
      <c r="IQ31" s="351"/>
      <c r="IR31" s="351"/>
      <c r="IS31" s="351"/>
      <c r="IT31" s="351"/>
      <c r="IU31" s="351"/>
      <c r="IV31" s="351"/>
    </row>
    <row r="32" spans="8:256">
      <c r="H32" s="349"/>
      <c r="I32" s="720" t="s">
        <v>387</v>
      </c>
      <c r="J32" s="720"/>
      <c r="K32" s="720"/>
      <c r="L32" s="720"/>
      <c r="M32" s="720"/>
      <c r="N32" s="350"/>
      <c r="O32" s="352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1"/>
      <c r="DN32" s="351"/>
      <c r="DO32" s="351"/>
      <c r="DP32" s="351"/>
      <c r="DQ32" s="351"/>
      <c r="DR32" s="351"/>
      <c r="DS32" s="351"/>
      <c r="DT32" s="351"/>
      <c r="DU32" s="351"/>
      <c r="DV32" s="351"/>
      <c r="DW32" s="351"/>
      <c r="DX32" s="351"/>
      <c r="DY32" s="351"/>
      <c r="DZ32" s="351"/>
      <c r="EA32" s="351"/>
      <c r="EB32" s="351"/>
      <c r="EC32" s="351"/>
      <c r="ED32" s="351"/>
      <c r="EE32" s="351"/>
      <c r="EF32" s="351"/>
      <c r="EG32" s="351"/>
      <c r="EH32" s="351"/>
      <c r="EI32" s="351"/>
      <c r="EJ32" s="351"/>
      <c r="EK32" s="351"/>
      <c r="EL32" s="351"/>
      <c r="EM32" s="351"/>
      <c r="EN32" s="351"/>
      <c r="EO32" s="351"/>
      <c r="EP32" s="351"/>
      <c r="EQ32" s="351"/>
      <c r="ER32" s="351"/>
      <c r="ES32" s="351"/>
      <c r="ET32" s="351"/>
      <c r="EU32" s="351"/>
      <c r="EV32" s="351"/>
      <c r="EW32" s="351"/>
      <c r="EX32" s="351"/>
      <c r="EY32" s="351"/>
      <c r="EZ32" s="351"/>
      <c r="FA32" s="351"/>
      <c r="FB32" s="351"/>
      <c r="FC32" s="351"/>
      <c r="FD32" s="351"/>
      <c r="FE32" s="351"/>
      <c r="FF32" s="351"/>
      <c r="FG32" s="351"/>
      <c r="FH32" s="351"/>
      <c r="FI32" s="351"/>
      <c r="FJ32" s="351"/>
      <c r="FK32" s="351"/>
      <c r="FL32" s="351"/>
      <c r="FM32" s="351"/>
      <c r="FN32" s="351"/>
      <c r="FO32" s="351"/>
      <c r="FP32" s="351"/>
      <c r="FQ32" s="351"/>
      <c r="FR32" s="351"/>
      <c r="FS32" s="351"/>
      <c r="FT32" s="351"/>
      <c r="FU32" s="351"/>
      <c r="FV32" s="351"/>
      <c r="FW32" s="351"/>
      <c r="FX32" s="351"/>
      <c r="FY32" s="351"/>
      <c r="FZ32" s="351"/>
      <c r="GA32" s="351"/>
      <c r="GB32" s="351"/>
      <c r="GC32" s="351"/>
      <c r="GD32" s="351"/>
      <c r="GE32" s="351"/>
      <c r="GF32" s="351"/>
      <c r="GG32" s="351"/>
      <c r="GH32" s="351"/>
      <c r="GI32" s="351"/>
      <c r="GJ32" s="351"/>
      <c r="GK32" s="351"/>
      <c r="GL32" s="351"/>
      <c r="GM32" s="351"/>
      <c r="GN32" s="351"/>
      <c r="GO32" s="351"/>
      <c r="GP32" s="351"/>
      <c r="GQ32" s="351"/>
      <c r="GR32" s="351"/>
      <c r="GS32" s="351"/>
      <c r="GT32" s="351"/>
      <c r="GU32" s="351"/>
      <c r="GV32" s="351"/>
      <c r="GW32" s="351"/>
      <c r="GX32" s="351"/>
      <c r="GY32" s="351"/>
      <c r="GZ32" s="351"/>
      <c r="HA32" s="351"/>
      <c r="HB32" s="351"/>
      <c r="HC32" s="351"/>
      <c r="HD32" s="351"/>
      <c r="HE32" s="351"/>
      <c r="HF32" s="351"/>
      <c r="HG32" s="351"/>
      <c r="HH32" s="351"/>
      <c r="HI32" s="351"/>
      <c r="HJ32" s="351"/>
      <c r="HK32" s="351"/>
      <c r="HL32" s="351"/>
      <c r="HM32" s="351"/>
      <c r="HN32" s="351"/>
      <c r="HO32" s="351"/>
      <c r="HP32" s="351"/>
      <c r="HQ32" s="351"/>
      <c r="HR32" s="351"/>
      <c r="HS32" s="351"/>
      <c r="HT32" s="351"/>
      <c r="HU32" s="351"/>
      <c r="HV32" s="351"/>
      <c r="HW32" s="351"/>
      <c r="HX32" s="351"/>
      <c r="HY32" s="351"/>
      <c r="HZ32" s="351"/>
      <c r="IA32" s="351"/>
      <c r="IB32" s="351"/>
      <c r="IC32" s="351"/>
      <c r="ID32" s="351"/>
      <c r="IE32" s="351"/>
      <c r="IF32" s="351"/>
      <c r="IG32" s="351"/>
      <c r="IH32" s="351"/>
      <c r="II32" s="351"/>
      <c r="IJ32" s="351"/>
      <c r="IK32" s="351"/>
      <c r="IL32" s="351"/>
      <c r="IM32" s="351"/>
      <c r="IN32" s="351"/>
      <c r="IO32" s="351"/>
      <c r="IP32" s="351"/>
      <c r="IQ32" s="351"/>
      <c r="IR32" s="351"/>
      <c r="IS32" s="351"/>
      <c r="IT32" s="351"/>
      <c r="IU32" s="351"/>
      <c r="IV32" s="351"/>
    </row>
    <row r="33" spans="8:256">
      <c r="H33" s="349"/>
      <c r="I33" s="720"/>
      <c r="J33" s="720"/>
      <c r="K33" s="720"/>
      <c r="L33" s="720"/>
      <c r="M33" s="720"/>
      <c r="N33" s="350"/>
      <c r="O33" s="353"/>
      <c r="P33" s="353"/>
      <c r="Q33" s="352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1"/>
      <c r="DP33" s="351"/>
      <c r="DQ33" s="351"/>
      <c r="DR33" s="351"/>
      <c r="DS33" s="351"/>
      <c r="DT33" s="351"/>
      <c r="DU33" s="351"/>
      <c r="DV33" s="351"/>
      <c r="DW33" s="351"/>
      <c r="DX33" s="351"/>
      <c r="DY33" s="351"/>
      <c r="DZ33" s="351"/>
      <c r="EA33" s="351"/>
      <c r="EB33" s="351"/>
      <c r="EC33" s="351"/>
      <c r="ED33" s="351"/>
      <c r="EE33" s="351"/>
      <c r="EF33" s="351"/>
      <c r="EG33" s="351"/>
      <c r="EH33" s="351"/>
      <c r="EI33" s="351"/>
      <c r="EJ33" s="351"/>
      <c r="EK33" s="351"/>
      <c r="EL33" s="351"/>
      <c r="EM33" s="351"/>
      <c r="EN33" s="351"/>
      <c r="EO33" s="351"/>
      <c r="EP33" s="351"/>
      <c r="EQ33" s="351"/>
      <c r="ER33" s="351"/>
      <c r="ES33" s="351"/>
      <c r="ET33" s="351"/>
      <c r="EU33" s="351"/>
      <c r="EV33" s="351"/>
      <c r="EW33" s="351"/>
      <c r="EX33" s="351"/>
      <c r="EY33" s="351"/>
      <c r="EZ33" s="351"/>
      <c r="FA33" s="351"/>
      <c r="FB33" s="351"/>
      <c r="FC33" s="351"/>
      <c r="FD33" s="351"/>
      <c r="FE33" s="351"/>
      <c r="FF33" s="351"/>
      <c r="FG33" s="351"/>
      <c r="FH33" s="351"/>
      <c r="FI33" s="351"/>
      <c r="FJ33" s="351"/>
      <c r="FK33" s="351"/>
      <c r="FL33" s="351"/>
      <c r="FM33" s="351"/>
      <c r="FN33" s="351"/>
      <c r="FO33" s="351"/>
      <c r="FP33" s="351"/>
      <c r="FQ33" s="351"/>
      <c r="FR33" s="351"/>
      <c r="FS33" s="351"/>
      <c r="FT33" s="351"/>
      <c r="FU33" s="351"/>
      <c r="FV33" s="351"/>
      <c r="FW33" s="351"/>
      <c r="FX33" s="351"/>
      <c r="FY33" s="351"/>
      <c r="FZ33" s="351"/>
      <c r="GA33" s="351"/>
      <c r="GB33" s="351"/>
      <c r="GC33" s="351"/>
      <c r="GD33" s="351"/>
      <c r="GE33" s="351"/>
      <c r="GF33" s="351"/>
      <c r="GG33" s="351"/>
      <c r="GH33" s="351"/>
      <c r="GI33" s="351"/>
      <c r="GJ33" s="351"/>
      <c r="GK33" s="351"/>
      <c r="GL33" s="351"/>
      <c r="GM33" s="351"/>
      <c r="GN33" s="351"/>
      <c r="GO33" s="351"/>
      <c r="GP33" s="351"/>
      <c r="GQ33" s="351"/>
      <c r="GR33" s="351"/>
      <c r="GS33" s="351"/>
      <c r="GT33" s="351"/>
      <c r="GU33" s="351"/>
      <c r="GV33" s="351"/>
      <c r="GW33" s="351"/>
      <c r="GX33" s="351"/>
      <c r="GY33" s="351"/>
      <c r="GZ33" s="351"/>
      <c r="HA33" s="351"/>
      <c r="HB33" s="351"/>
      <c r="HC33" s="351"/>
      <c r="HD33" s="351"/>
      <c r="HE33" s="351"/>
      <c r="HF33" s="351"/>
      <c r="HG33" s="351"/>
      <c r="HH33" s="351"/>
      <c r="HI33" s="351"/>
      <c r="HJ33" s="351"/>
      <c r="HK33" s="351"/>
      <c r="HL33" s="351"/>
      <c r="HM33" s="351"/>
      <c r="HN33" s="351"/>
      <c r="HO33" s="351"/>
      <c r="HP33" s="351"/>
      <c r="HQ33" s="351"/>
      <c r="HR33" s="351"/>
      <c r="HS33" s="351"/>
      <c r="HT33" s="351"/>
      <c r="HU33" s="351"/>
      <c r="HV33" s="351"/>
      <c r="HW33" s="351"/>
      <c r="HX33" s="351"/>
      <c r="HY33" s="351"/>
      <c r="HZ33" s="351"/>
      <c r="IA33" s="351"/>
      <c r="IB33" s="351"/>
      <c r="IC33" s="351"/>
      <c r="ID33" s="351"/>
      <c r="IE33" s="351"/>
      <c r="IF33" s="351"/>
      <c r="IG33" s="351"/>
      <c r="IH33" s="351"/>
      <c r="II33" s="351"/>
      <c r="IJ33" s="351"/>
      <c r="IK33" s="351"/>
      <c r="IL33" s="351"/>
      <c r="IM33" s="351"/>
      <c r="IN33" s="351"/>
      <c r="IO33" s="351"/>
      <c r="IP33" s="351"/>
      <c r="IQ33" s="351"/>
      <c r="IR33" s="351"/>
      <c r="IS33" s="351"/>
      <c r="IT33" s="351"/>
      <c r="IU33" s="351"/>
      <c r="IV33" s="351"/>
    </row>
    <row r="34" spans="8:256">
      <c r="H34" s="349"/>
      <c r="I34" s="727" t="str">
        <f>"4) Foi inserido nos tributos a Contribuição Previdênciária sobre a Receita Bruta - CPRB de "&amp;FIXED($L$17)&amp;"% de acordo com a Lei nº 12.844/13, alterada pela Lei nº 13.161/15 e Acórdão 2293-TCU-Plenário."</f>
        <v>4) Foi inserido nos tributos a Contribuição Previdênciária sobre a Receita Bruta - CPRB de 4,50% de acordo com a Lei nº 12.844/13, alterada pela Lei nº 13.161/15 e Acórdão 2293-TCU-Plenário.</v>
      </c>
      <c r="J34" s="728"/>
      <c r="K34" s="728"/>
      <c r="L34" s="728"/>
      <c r="M34" s="728"/>
      <c r="N34" s="350"/>
      <c r="O34" s="354"/>
      <c r="P34" s="354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1"/>
      <c r="CN34" s="351"/>
      <c r="CO34" s="351"/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  <c r="DS34" s="351"/>
      <c r="DT34" s="351"/>
      <c r="DU34" s="351"/>
      <c r="DV34" s="351"/>
      <c r="DW34" s="351"/>
      <c r="DX34" s="351"/>
      <c r="DY34" s="351"/>
      <c r="DZ34" s="351"/>
      <c r="EA34" s="351"/>
      <c r="EB34" s="351"/>
      <c r="EC34" s="351"/>
      <c r="ED34" s="351"/>
      <c r="EE34" s="351"/>
      <c r="EF34" s="351"/>
      <c r="EG34" s="351"/>
      <c r="EH34" s="351"/>
      <c r="EI34" s="351"/>
      <c r="EJ34" s="351"/>
      <c r="EK34" s="351"/>
      <c r="EL34" s="351"/>
      <c r="EM34" s="351"/>
      <c r="EN34" s="351"/>
      <c r="EO34" s="351"/>
      <c r="EP34" s="351"/>
      <c r="EQ34" s="351"/>
      <c r="ER34" s="351"/>
      <c r="ES34" s="351"/>
      <c r="ET34" s="351"/>
      <c r="EU34" s="351"/>
      <c r="EV34" s="351"/>
      <c r="EW34" s="351"/>
      <c r="EX34" s="351"/>
      <c r="EY34" s="351"/>
      <c r="EZ34" s="351"/>
      <c r="FA34" s="351"/>
      <c r="FB34" s="351"/>
      <c r="FC34" s="351"/>
      <c r="FD34" s="351"/>
      <c r="FE34" s="351"/>
      <c r="FF34" s="351"/>
      <c r="FG34" s="351"/>
      <c r="FH34" s="351"/>
      <c r="FI34" s="351"/>
      <c r="FJ34" s="351"/>
      <c r="FK34" s="351"/>
      <c r="FL34" s="351"/>
      <c r="FM34" s="351"/>
      <c r="FN34" s="351"/>
      <c r="FO34" s="351"/>
      <c r="FP34" s="351"/>
      <c r="FQ34" s="351"/>
      <c r="FR34" s="351"/>
      <c r="FS34" s="351"/>
      <c r="FT34" s="351"/>
      <c r="FU34" s="351"/>
      <c r="FV34" s="351"/>
      <c r="FW34" s="351"/>
      <c r="FX34" s="351"/>
      <c r="FY34" s="351"/>
      <c r="FZ34" s="351"/>
      <c r="GA34" s="351"/>
      <c r="GB34" s="351"/>
      <c r="GC34" s="351"/>
      <c r="GD34" s="351"/>
      <c r="GE34" s="351"/>
      <c r="GF34" s="351"/>
      <c r="GG34" s="351"/>
      <c r="GH34" s="351"/>
      <c r="GI34" s="351"/>
      <c r="GJ34" s="351"/>
      <c r="GK34" s="351"/>
      <c r="GL34" s="351"/>
      <c r="GM34" s="351"/>
      <c r="GN34" s="351"/>
      <c r="GO34" s="351"/>
      <c r="GP34" s="351"/>
      <c r="GQ34" s="351"/>
      <c r="GR34" s="351"/>
      <c r="GS34" s="351"/>
      <c r="GT34" s="351"/>
      <c r="GU34" s="351"/>
      <c r="GV34" s="351"/>
      <c r="GW34" s="351"/>
      <c r="GX34" s="351"/>
      <c r="GY34" s="351"/>
      <c r="GZ34" s="351"/>
      <c r="HA34" s="351"/>
      <c r="HB34" s="351"/>
      <c r="HC34" s="351"/>
      <c r="HD34" s="351"/>
      <c r="HE34" s="351"/>
      <c r="HF34" s="351"/>
      <c r="HG34" s="351"/>
      <c r="HH34" s="351"/>
      <c r="HI34" s="351"/>
      <c r="HJ34" s="351"/>
      <c r="HK34" s="351"/>
      <c r="HL34" s="351"/>
      <c r="HM34" s="351"/>
      <c r="HN34" s="351"/>
      <c r="HO34" s="351"/>
      <c r="HP34" s="351"/>
      <c r="HQ34" s="351"/>
      <c r="HR34" s="351"/>
      <c r="HS34" s="351"/>
      <c r="HT34" s="351"/>
      <c r="HU34" s="351"/>
      <c r="HV34" s="351"/>
      <c r="HW34" s="351"/>
      <c r="HX34" s="351"/>
      <c r="HY34" s="351"/>
      <c r="HZ34" s="351"/>
      <c r="IA34" s="351"/>
      <c r="IB34" s="351"/>
      <c r="IC34" s="351"/>
      <c r="ID34" s="351"/>
      <c r="IE34" s="351"/>
      <c r="IF34" s="351"/>
      <c r="IG34" s="351"/>
      <c r="IH34" s="351"/>
      <c r="II34" s="351"/>
      <c r="IJ34" s="351"/>
      <c r="IK34" s="351"/>
      <c r="IL34" s="351"/>
      <c r="IM34" s="351"/>
      <c r="IN34" s="351"/>
      <c r="IO34" s="351"/>
      <c r="IP34" s="351"/>
      <c r="IQ34" s="351"/>
      <c r="IR34" s="351"/>
      <c r="IS34" s="351"/>
      <c r="IT34" s="351"/>
      <c r="IU34" s="351"/>
      <c r="IV34" s="351"/>
    </row>
    <row r="35" spans="8:256">
      <c r="H35" s="349"/>
      <c r="I35" s="728"/>
      <c r="J35" s="728"/>
      <c r="K35" s="728"/>
      <c r="L35" s="728"/>
      <c r="M35" s="728"/>
      <c r="N35" s="350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1"/>
      <c r="DZ35" s="351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  <c r="ES35" s="351"/>
      <c r="ET35" s="351"/>
      <c r="EU35" s="351"/>
      <c r="EV35" s="351"/>
      <c r="EW35" s="351"/>
      <c r="EX35" s="351"/>
      <c r="EY35" s="351"/>
      <c r="EZ35" s="351"/>
      <c r="FA35" s="351"/>
      <c r="FB35" s="351"/>
      <c r="FC35" s="351"/>
      <c r="FD35" s="351"/>
      <c r="FE35" s="351"/>
      <c r="FF35" s="351"/>
      <c r="FG35" s="351"/>
      <c r="FH35" s="351"/>
      <c r="FI35" s="351"/>
      <c r="FJ35" s="351"/>
      <c r="FK35" s="351"/>
      <c r="FL35" s="351"/>
      <c r="FM35" s="351"/>
      <c r="FN35" s="351"/>
      <c r="FO35" s="351"/>
      <c r="FP35" s="351"/>
      <c r="FQ35" s="351"/>
      <c r="FR35" s="351"/>
      <c r="FS35" s="351"/>
      <c r="FT35" s="351"/>
      <c r="FU35" s="351"/>
      <c r="FV35" s="351"/>
      <c r="FW35" s="351"/>
      <c r="FX35" s="351"/>
      <c r="FY35" s="351"/>
      <c r="FZ35" s="351"/>
      <c r="GA35" s="351"/>
      <c r="GB35" s="351"/>
      <c r="GC35" s="351"/>
      <c r="GD35" s="351"/>
      <c r="GE35" s="351"/>
      <c r="GF35" s="351"/>
      <c r="GG35" s="351"/>
      <c r="GH35" s="351"/>
      <c r="GI35" s="351"/>
      <c r="GJ35" s="351"/>
      <c r="GK35" s="351"/>
      <c r="GL35" s="351"/>
      <c r="GM35" s="351"/>
      <c r="GN35" s="351"/>
      <c r="GO35" s="351"/>
      <c r="GP35" s="351"/>
      <c r="GQ35" s="351"/>
      <c r="GR35" s="351"/>
      <c r="GS35" s="351"/>
      <c r="GT35" s="351"/>
      <c r="GU35" s="351"/>
      <c r="GV35" s="351"/>
      <c r="GW35" s="351"/>
      <c r="GX35" s="351"/>
      <c r="GY35" s="351"/>
      <c r="GZ35" s="351"/>
      <c r="HA35" s="351"/>
      <c r="HB35" s="351"/>
      <c r="HC35" s="351"/>
      <c r="HD35" s="351"/>
      <c r="HE35" s="351"/>
      <c r="HF35" s="351"/>
      <c r="HG35" s="351"/>
      <c r="HH35" s="351"/>
      <c r="HI35" s="351"/>
      <c r="HJ35" s="351"/>
      <c r="HK35" s="351"/>
      <c r="HL35" s="351"/>
      <c r="HM35" s="351"/>
      <c r="HN35" s="351"/>
      <c r="HO35" s="351"/>
      <c r="HP35" s="351"/>
      <c r="HQ35" s="351"/>
      <c r="HR35" s="351"/>
      <c r="HS35" s="351"/>
      <c r="HT35" s="351"/>
      <c r="HU35" s="351"/>
      <c r="HV35" s="351"/>
      <c r="HW35" s="351"/>
      <c r="HX35" s="351"/>
      <c r="HY35" s="351"/>
      <c r="HZ35" s="351"/>
      <c r="IA35" s="351"/>
      <c r="IB35" s="351"/>
      <c r="IC35" s="351"/>
      <c r="ID35" s="351"/>
      <c r="IE35" s="351"/>
      <c r="IF35" s="351"/>
      <c r="IG35" s="351"/>
      <c r="IH35" s="351"/>
      <c r="II35" s="351"/>
      <c r="IJ35" s="351"/>
      <c r="IK35" s="351"/>
      <c r="IL35" s="351"/>
      <c r="IM35" s="351"/>
      <c r="IN35" s="351"/>
      <c r="IO35" s="351"/>
      <c r="IP35" s="351"/>
      <c r="IQ35" s="351"/>
      <c r="IR35" s="351"/>
      <c r="IS35" s="351"/>
      <c r="IT35" s="351"/>
      <c r="IU35" s="351"/>
      <c r="IV35" s="351"/>
    </row>
    <row r="36" spans="8:256" ht="22.5" customHeight="1">
      <c r="H36" s="349"/>
      <c r="I36" s="719" t="str">
        <f>"5) A Administração Local deverá ser discriminada na planilha de custos diretos com os percentuais regido pelo ACÓRDÃO nº 2622/2013 do TCU - Plenário conforme a tabela abaixo para "&amp;$P$6&amp;":"</f>
        <v>5) A Administração Local deverá ser discriminada na planilha de custos diretos com os percentuais regido pelo ACÓRDÃO nº 2622/2013 do TCU - Plenário conforme a tabela abaixo para Construção de Edifícios :</v>
      </c>
      <c r="J36" s="720"/>
      <c r="K36" s="720"/>
      <c r="L36" s="720"/>
      <c r="M36" s="720"/>
      <c r="N36" s="350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1"/>
      <c r="DP36" s="351"/>
      <c r="DQ36" s="351"/>
      <c r="DR36" s="351"/>
      <c r="DS36" s="351"/>
      <c r="DT36" s="351"/>
      <c r="DU36" s="351"/>
      <c r="DV36" s="351"/>
      <c r="DW36" s="351"/>
      <c r="DX36" s="351"/>
      <c r="DY36" s="351"/>
      <c r="DZ36" s="351"/>
      <c r="EA36" s="351"/>
      <c r="EB36" s="351"/>
      <c r="EC36" s="351"/>
      <c r="ED36" s="351"/>
      <c r="EE36" s="351"/>
      <c r="EF36" s="351"/>
      <c r="EG36" s="351"/>
      <c r="EH36" s="351"/>
      <c r="EI36" s="351"/>
      <c r="EJ36" s="351"/>
      <c r="EK36" s="351"/>
      <c r="EL36" s="351"/>
      <c r="EM36" s="351"/>
      <c r="EN36" s="351"/>
      <c r="EO36" s="351"/>
      <c r="EP36" s="351"/>
      <c r="EQ36" s="351"/>
      <c r="ER36" s="351"/>
      <c r="ES36" s="351"/>
      <c r="ET36" s="351"/>
      <c r="EU36" s="351"/>
      <c r="EV36" s="351"/>
      <c r="EW36" s="351"/>
      <c r="EX36" s="351"/>
      <c r="EY36" s="351"/>
      <c r="EZ36" s="351"/>
      <c r="FA36" s="351"/>
      <c r="FB36" s="351"/>
      <c r="FC36" s="351"/>
      <c r="FD36" s="351"/>
      <c r="FE36" s="351"/>
      <c r="FF36" s="351"/>
      <c r="FG36" s="351"/>
      <c r="FH36" s="351"/>
      <c r="FI36" s="351"/>
      <c r="FJ36" s="351"/>
      <c r="FK36" s="351"/>
      <c r="FL36" s="351"/>
      <c r="FM36" s="351"/>
      <c r="FN36" s="351"/>
      <c r="FO36" s="351"/>
      <c r="FP36" s="351"/>
      <c r="FQ36" s="351"/>
      <c r="FR36" s="351"/>
      <c r="FS36" s="351"/>
      <c r="FT36" s="351"/>
      <c r="FU36" s="351"/>
      <c r="FV36" s="351"/>
      <c r="FW36" s="351"/>
      <c r="FX36" s="351"/>
      <c r="FY36" s="351"/>
      <c r="FZ36" s="351"/>
      <c r="GA36" s="351"/>
      <c r="GB36" s="351"/>
      <c r="GC36" s="351"/>
      <c r="GD36" s="351"/>
      <c r="GE36" s="351"/>
      <c r="GF36" s="351"/>
      <c r="GG36" s="351"/>
      <c r="GH36" s="351"/>
      <c r="GI36" s="351"/>
      <c r="GJ36" s="351"/>
      <c r="GK36" s="351"/>
      <c r="GL36" s="351"/>
      <c r="GM36" s="351"/>
      <c r="GN36" s="351"/>
      <c r="GO36" s="351"/>
      <c r="GP36" s="351"/>
      <c r="GQ36" s="351"/>
      <c r="GR36" s="351"/>
      <c r="GS36" s="351"/>
      <c r="GT36" s="351"/>
      <c r="GU36" s="351"/>
      <c r="GV36" s="351"/>
      <c r="GW36" s="351"/>
      <c r="GX36" s="351"/>
      <c r="GY36" s="351"/>
      <c r="GZ36" s="351"/>
      <c r="HA36" s="351"/>
      <c r="HB36" s="351"/>
      <c r="HC36" s="351"/>
      <c r="HD36" s="351"/>
      <c r="HE36" s="351"/>
      <c r="HF36" s="351"/>
      <c r="HG36" s="351"/>
      <c r="HH36" s="351"/>
      <c r="HI36" s="351"/>
      <c r="HJ36" s="351"/>
      <c r="HK36" s="351"/>
      <c r="HL36" s="351"/>
      <c r="HM36" s="351"/>
      <c r="HN36" s="351"/>
      <c r="HO36" s="351"/>
      <c r="HP36" s="351"/>
      <c r="HQ36" s="351"/>
      <c r="HR36" s="351"/>
      <c r="HS36" s="351"/>
      <c r="HT36" s="351"/>
      <c r="HU36" s="351"/>
      <c r="HV36" s="351"/>
      <c r="HW36" s="351"/>
      <c r="HX36" s="351"/>
      <c r="HY36" s="351"/>
      <c r="HZ36" s="351"/>
      <c r="IA36" s="351"/>
      <c r="IB36" s="351"/>
      <c r="IC36" s="351"/>
      <c r="ID36" s="351"/>
      <c r="IE36" s="351"/>
      <c r="IF36" s="351"/>
      <c r="IG36" s="351"/>
      <c r="IH36" s="351"/>
      <c r="II36" s="351"/>
      <c r="IJ36" s="351"/>
      <c r="IK36" s="351"/>
      <c r="IL36" s="351"/>
      <c r="IM36" s="351"/>
      <c r="IN36" s="351"/>
      <c r="IO36" s="351"/>
      <c r="IP36" s="351"/>
      <c r="IQ36" s="351"/>
      <c r="IR36" s="351"/>
      <c r="IS36" s="351"/>
      <c r="IT36" s="351"/>
      <c r="IU36" s="351"/>
      <c r="IV36" s="351"/>
    </row>
    <row r="37" spans="8:256" ht="36" customHeight="1">
      <c r="H37" s="349"/>
      <c r="I37" s="720"/>
      <c r="J37" s="720"/>
      <c r="K37" s="720"/>
      <c r="L37" s="720"/>
      <c r="M37" s="720"/>
      <c r="N37" s="350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1"/>
      <c r="DT37" s="351"/>
      <c r="DU37" s="351"/>
      <c r="DV37" s="351"/>
      <c r="DW37" s="351"/>
      <c r="DX37" s="351"/>
      <c r="DY37" s="351"/>
      <c r="DZ37" s="351"/>
      <c r="EA37" s="351"/>
      <c r="EB37" s="351"/>
      <c r="EC37" s="351"/>
      <c r="ED37" s="351"/>
      <c r="EE37" s="351"/>
      <c r="EF37" s="351"/>
      <c r="EG37" s="351"/>
      <c r="EH37" s="351"/>
      <c r="EI37" s="351"/>
      <c r="EJ37" s="351"/>
      <c r="EK37" s="351"/>
      <c r="EL37" s="351"/>
      <c r="EM37" s="351"/>
      <c r="EN37" s="351"/>
      <c r="EO37" s="351"/>
      <c r="EP37" s="351"/>
      <c r="EQ37" s="351"/>
      <c r="ER37" s="351"/>
      <c r="ES37" s="351"/>
      <c r="ET37" s="351"/>
      <c r="EU37" s="351"/>
      <c r="EV37" s="351"/>
      <c r="EW37" s="351"/>
      <c r="EX37" s="351"/>
      <c r="EY37" s="351"/>
      <c r="EZ37" s="351"/>
      <c r="FA37" s="351"/>
      <c r="FB37" s="351"/>
      <c r="FC37" s="351"/>
      <c r="FD37" s="351"/>
      <c r="FE37" s="351"/>
      <c r="FF37" s="351"/>
      <c r="FG37" s="351"/>
      <c r="FH37" s="351"/>
      <c r="FI37" s="351"/>
      <c r="FJ37" s="351"/>
      <c r="FK37" s="351"/>
      <c r="FL37" s="351"/>
      <c r="FM37" s="351"/>
      <c r="FN37" s="351"/>
      <c r="FO37" s="351"/>
      <c r="FP37" s="351"/>
      <c r="FQ37" s="351"/>
      <c r="FR37" s="351"/>
      <c r="FS37" s="351"/>
      <c r="FT37" s="351"/>
      <c r="FU37" s="351"/>
      <c r="FV37" s="351"/>
      <c r="FW37" s="351"/>
      <c r="FX37" s="351"/>
      <c r="FY37" s="351"/>
      <c r="FZ37" s="351"/>
      <c r="GA37" s="351"/>
      <c r="GB37" s="351"/>
      <c r="GC37" s="351"/>
      <c r="GD37" s="351"/>
      <c r="GE37" s="351"/>
      <c r="GF37" s="351"/>
      <c r="GG37" s="351"/>
      <c r="GH37" s="351"/>
      <c r="GI37" s="351"/>
      <c r="GJ37" s="351"/>
      <c r="GK37" s="351"/>
      <c r="GL37" s="351"/>
      <c r="GM37" s="351"/>
      <c r="GN37" s="351"/>
      <c r="GO37" s="351"/>
      <c r="GP37" s="351"/>
      <c r="GQ37" s="351"/>
      <c r="GR37" s="351"/>
      <c r="GS37" s="351"/>
      <c r="GT37" s="351"/>
      <c r="GU37" s="351"/>
      <c r="GV37" s="351"/>
      <c r="GW37" s="351"/>
      <c r="GX37" s="351"/>
      <c r="GY37" s="351"/>
      <c r="GZ37" s="351"/>
      <c r="HA37" s="351"/>
      <c r="HB37" s="351"/>
      <c r="HC37" s="351"/>
      <c r="HD37" s="351"/>
      <c r="HE37" s="351"/>
      <c r="HF37" s="351"/>
      <c r="HG37" s="351"/>
      <c r="HH37" s="351"/>
      <c r="HI37" s="351"/>
      <c r="HJ37" s="351"/>
      <c r="HK37" s="351"/>
      <c r="HL37" s="351"/>
      <c r="HM37" s="351"/>
      <c r="HN37" s="351"/>
      <c r="HO37" s="351"/>
      <c r="HP37" s="351"/>
      <c r="HQ37" s="351"/>
      <c r="HR37" s="351"/>
      <c r="HS37" s="351"/>
      <c r="HT37" s="351"/>
      <c r="HU37" s="351"/>
      <c r="HV37" s="351"/>
      <c r="HW37" s="351"/>
      <c r="HX37" s="351"/>
      <c r="HY37" s="351"/>
      <c r="HZ37" s="351"/>
      <c r="IA37" s="351"/>
      <c r="IB37" s="351"/>
      <c r="IC37" s="351"/>
      <c r="ID37" s="351"/>
      <c r="IE37" s="351"/>
      <c r="IF37" s="351"/>
      <c r="IG37" s="351"/>
      <c r="IH37" s="351"/>
      <c r="II37" s="351"/>
      <c r="IJ37" s="351"/>
      <c r="IK37" s="351"/>
      <c r="IL37" s="351"/>
      <c r="IM37" s="351"/>
      <c r="IN37" s="351"/>
      <c r="IO37" s="351"/>
      <c r="IP37" s="351"/>
      <c r="IQ37" s="351"/>
      <c r="IR37" s="351"/>
      <c r="IS37" s="351"/>
      <c r="IT37" s="351"/>
      <c r="IU37" s="351"/>
      <c r="IV37" s="351"/>
    </row>
    <row r="38" spans="8:256" ht="15.75" thickBot="1">
      <c r="H38" s="349"/>
      <c r="I38" s="351"/>
      <c r="J38" s="351"/>
      <c r="K38" s="351"/>
      <c r="L38" s="351"/>
      <c r="M38" s="351"/>
      <c r="N38" s="350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  <c r="ES38" s="351"/>
      <c r="ET38" s="351"/>
      <c r="EU38" s="351"/>
      <c r="EV38" s="351"/>
      <c r="EW38" s="351"/>
      <c r="EX38" s="351"/>
      <c r="EY38" s="351"/>
      <c r="EZ38" s="351"/>
      <c r="FA38" s="351"/>
      <c r="FB38" s="351"/>
      <c r="FC38" s="351"/>
      <c r="FD38" s="351"/>
      <c r="FE38" s="351"/>
      <c r="FF38" s="351"/>
      <c r="FG38" s="351"/>
      <c r="FH38" s="351"/>
      <c r="FI38" s="351"/>
      <c r="FJ38" s="351"/>
      <c r="FK38" s="351"/>
      <c r="FL38" s="351"/>
      <c r="FM38" s="351"/>
      <c r="FN38" s="351"/>
      <c r="FO38" s="351"/>
      <c r="FP38" s="351"/>
      <c r="FQ38" s="351"/>
      <c r="FR38" s="351"/>
      <c r="FS38" s="351"/>
      <c r="FT38" s="351"/>
      <c r="FU38" s="351"/>
      <c r="FV38" s="351"/>
      <c r="FW38" s="351"/>
      <c r="FX38" s="351"/>
      <c r="FY38" s="351"/>
      <c r="FZ38" s="351"/>
      <c r="GA38" s="351"/>
      <c r="GB38" s="351"/>
      <c r="GC38" s="351"/>
      <c r="GD38" s="351"/>
      <c r="GE38" s="351"/>
      <c r="GF38" s="351"/>
      <c r="GG38" s="351"/>
      <c r="GH38" s="351"/>
      <c r="GI38" s="351"/>
      <c r="GJ38" s="351"/>
      <c r="GK38" s="351"/>
      <c r="GL38" s="351"/>
      <c r="GM38" s="351"/>
      <c r="GN38" s="351"/>
      <c r="GO38" s="351"/>
      <c r="GP38" s="351"/>
      <c r="GQ38" s="351"/>
      <c r="GR38" s="351"/>
      <c r="GS38" s="351"/>
      <c r="GT38" s="351"/>
      <c r="GU38" s="351"/>
      <c r="GV38" s="351"/>
      <c r="GW38" s="351"/>
      <c r="GX38" s="351"/>
      <c r="GY38" s="351"/>
      <c r="GZ38" s="351"/>
      <c r="HA38" s="351"/>
      <c r="HB38" s="351"/>
      <c r="HC38" s="351"/>
      <c r="HD38" s="351"/>
      <c r="HE38" s="351"/>
      <c r="HF38" s="351"/>
      <c r="HG38" s="351"/>
      <c r="HH38" s="351"/>
      <c r="HI38" s="351"/>
      <c r="HJ38" s="351"/>
      <c r="HK38" s="351"/>
      <c r="HL38" s="351"/>
      <c r="HM38" s="351"/>
      <c r="HN38" s="351"/>
      <c r="HO38" s="351"/>
      <c r="HP38" s="351"/>
      <c r="HQ38" s="351"/>
      <c r="HR38" s="351"/>
      <c r="HS38" s="351"/>
      <c r="HT38" s="351"/>
      <c r="HU38" s="351"/>
      <c r="HV38" s="351"/>
      <c r="HW38" s="351"/>
      <c r="HX38" s="351"/>
      <c r="HY38" s="351"/>
      <c r="HZ38" s="351"/>
      <c r="IA38" s="351"/>
      <c r="IB38" s="351"/>
      <c r="IC38" s="351"/>
      <c r="ID38" s="351"/>
      <c r="IE38" s="351"/>
      <c r="IF38" s="351"/>
      <c r="IG38" s="351"/>
      <c r="IH38" s="351"/>
      <c r="II38" s="351"/>
      <c r="IJ38" s="351"/>
      <c r="IK38" s="351"/>
      <c r="IL38" s="351"/>
      <c r="IM38" s="351"/>
      <c r="IN38" s="351"/>
      <c r="IO38" s="351"/>
      <c r="IP38" s="351"/>
      <c r="IQ38" s="351"/>
      <c r="IR38" s="351"/>
      <c r="IS38" s="351"/>
      <c r="IT38" s="351"/>
      <c r="IU38" s="351"/>
      <c r="IV38" s="351"/>
    </row>
    <row r="39" spans="8:256">
      <c r="H39" s="349"/>
      <c r="I39" s="351"/>
      <c r="J39" s="355" t="s">
        <v>35</v>
      </c>
      <c r="K39" s="356" t="s">
        <v>383</v>
      </c>
      <c r="L39" s="356" t="s">
        <v>384</v>
      </c>
      <c r="M39" s="357" t="s">
        <v>385</v>
      </c>
      <c r="N39" s="350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1"/>
      <c r="DA39" s="351"/>
      <c r="DB39" s="351"/>
      <c r="DC39" s="351"/>
      <c r="DD39" s="351"/>
      <c r="DE39" s="351"/>
      <c r="DF39" s="351"/>
      <c r="DG39" s="351"/>
      <c r="DH39" s="351"/>
      <c r="DI39" s="351"/>
      <c r="DJ39" s="351"/>
      <c r="DK39" s="351"/>
      <c r="DL39" s="351"/>
      <c r="DM39" s="351"/>
      <c r="DN39" s="351"/>
      <c r="DO39" s="351"/>
      <c r="DP39" s="351"/>
      <c r="DQ39" s="351"/>
      <c r="DR39" s="351"/>
      <c r="DS39" s="351"/>
      <c r="DT39" s="351"/>
      <c r="DU39" s="351"/>
      <c r="DV39" s="351"/>
      <c r="DW39" s="351"/>
      <c r="DX39" s="351"/>
      <c r="DY39" s="351"/>
      <c r="DZ39" s="351"/>
      <c r="EA39" s="351"/>
      <c r="EB39" s="351"/>
      <c r="EC39" s="351"/>
      <c r="ED39" s="351"/>
      <c r="EE39" s="351"/>
      <c r="EF39" s="351"/>
      <c r="EG39" s="351"/>
      <c r="EH39" s="351"/>
      <c r="EI39" s="351"/>
      <c r="EJ39" s="351"/>
      <c r="EK39" s="351"/>
      <c r="EL39" s="351"/>
      <c r="EM39" s="351"/>
      <c r="EN39" s="351"/>
      <c r="EO39" s="351"/>
      <c r="EP39" s="351"/>
      <c r="EQ39" s="351"/>
      <c r="ER39" s="351"/>
      <c r="ES39" s="351"/>
      <c r="ET39" s="351"/>
      <c r="EU39" s="351"/>
      <c r="EV39" s="351"/>
      <c r="EW39" s="351"/>
      <c r="EX39" s="351"/>
      <c r="EY39" s="351"/>
      <c r="EZ39" s="351"/>
      <c r="FA39" s="351"/>
      <c r="FB39" s="351"/>
      <c r="FC39" s="351"/>
      <c r="FD39" s="351"/>
      <c r="FE39" s="351"/>
      <c r="FF39" s="351"/>
      <c r="FG39" s="351"/>
      <c r="FH39" s="351"/>
      <c r="FI39" s="351"/>
      <c r="FJ39" s="351"/>
      <c r="FK39" s="351"/>
      <c r="FL39" s="351"/>
      <c r="FM39" s="351"/>
      <c r="FN39" s="351"/>
      <c r="FO39" s="351"/>
      <c r="FP39" s="351"/>
      <c r="FQ39" s="351"/>
      <c r="FR39" s="351"/>
      <c r="FS39" s="351"/>
      <c r="FT39" s="351"/>
      <c r="FU39" s="351"/>
      <c r="FV39" s="351"/>
      <c r="FW39" s="351"/>
      <c r="FX39" s="351"/>
      <c r="FY39" s="351"/>
      <c r="FZ39" s="351"/>
      <c r="GA39" s="351"/>
      <c r="GB39" s="351"/>
      <c r="GC39" s="351"/>
      <c r="GD39" s="351"/>
      <c r="GE39" s="351"/>
      <c r="GF39" s="351"/>
      <c r="GG39" s="351"/>
      <c r="GH39" s="351"/>
      <c r="GI39" s="351"/>
      <c r="GJ39" s="351"/>
      <c r="GK39" s="351"/>
      <c r="GL39" s="351"/>
      <c r="GM39" s="351"/>
      <c r="GN39" s="351"/>
      <c r="GO39" s="351"/>
      <c r="GP39" s="351"/>
      <c r="GQ39" s="351"/>
      <c r="GR39" s="351"/>
      <c r="GS39" s="351"/>
      <c r="GT39" s="351"/>
      <c r="GU39" s="351"/>
      <c r="GV39" s="351"/>
      <c r="GW39" s="351"/>
      <c r="GX39" s="351"/>
      <c r="GY39" s="351"/>
      <c r="GZ39" s="351"/>
      <c r="HA39" s="351"/>
      <c r="HB39" s="351"/>
      <c r="HC39" s="351"/>
      <c r="HD39" s="351"/>
      <c r="HE39" s="351"/>
      <c r="HF39" s="351"/>
      <c r="HG39" s="351"/>
      <c r="HH39" s="351"/>
      <c r="HI39" s="351"/>
      <c r="HJ39" s="351"/>
      <c r="HK39" s="351"/>
      <c r="HL39" s="351"/>
      <c r="HM39" s="351"/>
      <c r="HN39" s="351"/>
      <c r="HO39" s="351"/>
      <c r="HP39" s="351"/>
      <c r="HQ39" s="351"/>
      <c r="HR39" s="351"/>
      <c r="HS39" s="351"/>
      <c r="HT39" s="351"/>
      <c r="HU39" s="351"/>
      <c r="HV39" s="351"/>
      <c r="HW39" s="351"/>
      <c r="HX39" s="351"/>
      <c r="HY39" s="351"/>
      <c r="HZ39" s="351"/>
      <c r="IA39" s="351"/>
      <c r="IB39" s="351"/>
      <c r="IC39" s="351"/>
      <c r="ID39" s="351"/>
      <c r="IE39" s="351"/>
      <c r="IF39" s="351"/>
      <c r="IG39" s="351"/>
      <c r="IH39" s="351"/>
      <c r="II39" s="351"/>
      <c r="IJ39" s="351"/>
      <c r="IK39" s="351"/>
      <c r="IL39" s="351"/>
      <c r="IM39" s="351"/>
      <c r="IN39" s="351"/>
      <c r="IO39" s="351"/>
      <c r="IP39" s="351"/>
      <c r="IQ39" s="351"/>
      <c r="IR39" s="351"/>
      <c r="IS39" s="351"/>
      <c r="IT39" s="351"/>
      <c r="IU39" s="351"/>
      <c r="IV39" s="351"/>
    </row>
    <row r="40" spans="8:256" ht="15.75" thickBot="1">
      <c r="H40" s="349"/>
      <c r="I40" s="351"/>
      <c r="J40" s="358" t="s">
        <v>251</v>
      </c>
      <c r="K40" s="359">
        <v>1.8499999999999999E-2</v>
      </c>
      <c r="L40" s="359">
        <v>5.0500000000000003E-2</v>
      </c>
      <c r="M40" s="359">
        <v>7.4499999999999997E-2</v>
      </c>
      <c r="N40" s="350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1"/>
      <c r="CN40" s="351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1"/>
      <c r="DP40" s="351"/>
      <c r="DQ40" s="351"/>
      <c r="DR40" s="351"/>
      <c r="DS40" s="351"/>
      <c r="DT40" s="351"/>
      <c r="DU40" s="351"/>
      <c r="DV40" s="351"/>
      <c r="DW40" s="351"/>
      <c r="DX40" s="351"/>
      <c r="DY40" s="351"/>
      <c r="DZ40" s="351"/>
      <c r="EA40" s="351"/>
      <c r="EB40" s="351"/>
      <c r="EC40" s="351"/>
      <c r="ED40" s="351"/>
      <c r="EE40" s="351"/>
      <c r="EF40" s="351"/>
      <c r="EG40" s="351"/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  <c r="ES40" s="351"/>
      <c r="ET40" s="351"/>
      <c r="EU40" s="351"/>
      <c r="EV40" s="351"/>
      <c r="EW40" s="351"/>
      <c r="EX40" s="351"/>
      <c r="EY40" s="351"/>
      <c r="EZ40" s="351"/>
      <c r="FA40" s="351"/>
      <c r="FB40" s="351"/>
      <c r="FC40" s="351"/>
      <c r="FD40" s="351"/>
      <c r="FE40" s="351"/>
      <c r="FF40" s="351"/>
      <c r="FG40" s="351"/>
      <c r="FH40" s="351"/>
      <c r="FI40" s="351"/>
      <c r="FJ40" s="351"/>
      <c r="FK40" s="351"/>
      <c r="FL40" s="351"/>
      <c r="FM40" s="351"/>
      <c r="FN40" s="351"/>
      <c r="FO40" s="351"/>
      <c r="FP40" s="351"/>
      <c r="FQ40" s="351"/>
      <c r="FR40" s="351"/>
      <c r="FS40" s="351"/>
      <c r="FT40" s="351"/>
      <c r="FU40" s="351"/>
      <c r="FV40" s="351"/>
      <c r="FW40" s="351"/>
      <c r="FX40" s="351"/>
      <c r="FY40" s="351"/>
      <c r="FZ40" s="351"/>
      <c r="GA40" s="351"/>
      <c r="GB40" s="351"/>
      <c r="GC40" s="351"/>
      <c r="GD40" s="351"/>
      <c r="GE40" s="351"/>
      <c r="GF40" s="351"/>
      <c r="GG40" s="351"/>
      <c r="GH40" s="351"/>
      <c r="GI40" s="351"/>
      <c r="GJ40" s="351"/>
      <c r="GK40" s="351"/>
      <c r="GL40" s="351"/>
      <c r="GM40" s="351"/>
      <c r="GN40" s="351"/>
      <c r="GO40" s="351"/>
      <c r="GP40" s="351"/>
      <c r="GQ40" s="351"/>
      <c r="GR40" s="351"/>
      <c r="GS40" s="351"/>
      <c r="GT40" s="351"/>
      <c r="GU40" s="351"/>
      <c r="GV40" s="351"/>
      <c r="GW40" s="351"/>
      <c r="GX40" s="351"/>
      <c r="GY40" s="351"/>
      <c r="GZ40" s="351"/>
      <c r="HA40" s="351"/>
      <c r="HB40" s="351"/>
      <c r="HC40" s="351"/>
      <c r="HD40" s="351"/>
      <c r="HE40" s="351"/>
      <c r="HF40" s="351"/>
      <c r="HG40" s="351"/>
      <c r="HH40" s="351"/>
      <c r="HI40" s="351"/>
      <c r="HJ40" s="351"/>
      <c r="HK40" s="351"/>
      <c r="HL40" s="351"/>
      <c r="HM40" s="351"/>
      <c r="HN40" s="351"/>
      <c r="HO40" s="351"/>
      <c r="HP40" s="351"/>
      <c r="HQ40" s="351"/>
      <c r="HR40" s="351"/>
      <c r="HS40" s="351"/>
      <c r="HT40" s="351"/>
      <c r="HU40" s="351"/>
      <c r="HV40" s="351"/>
      <c r="HW40" s="351"/>
      <c r="HX40" s="351"/>
      <c r="HY40" s="351"/>
      <c r="HZ40" s="351"/>
      <c r="IA40" s="351"/>
      <c r="IB40" s="351"/>
      <c r="IC40" s="351"/>
      <c r="ID40" s="351"/>
      <c r="IE40" s="351"/>
      <c r="IF40" s="351"/>
      <c r="IG40" s="351"/>
      <c r="IH40" s="351"/>
      <c r="II40" s="351"/>
      <c r="IJ40" s="351"/>
      <c r="IK40" s="351"/>
      <c r="IL40" s="351"/>
      <c r="IM40" s="351"/>
      <c r="IN40" s="351"/>
      <c r="IO40" s="351"/>
      <c r="IP40" s="351"/>
      <c r="IQ40" s="351"/>
      <c r="IR40" s="351"/>
      <c r="IS40" s="351"/>
      <c r="IT40" s="351"/>
      <c r="IU40" s="351"/>
      <c r="IV40" s="351"/>
    </row>
    <row r="41" spans="8:256">
      <c r="H41" s="349"/>
      <c r="I41" s="351"/>
      <c r="J41" s="351"/>
      <c r="K41" s="351"/>
      <c r="L41" s="351"/>
      <c r="M41" s="351"/>
      <c r="N41" s="350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1"/>
      <c r="DP41" s="351"/>
      <c r="DQ41" s="351"/>
      <c r="DR41" s="351"/>
      <c r="DS41" s="351"/>
      <c r="DT41" s="351"/>
      <c r="DU41" s="351"/>
      <c r="DV41" s="351"/>
      <c r="DW41" s="351"/>
      <c r="DX41" s="351"/>
      <c r="DY41" s="351"/>
      <c r="DZ41" s="351"/>
      <c r="EA41" s="351"/>
      <c r="EB41" s="351"/>
      <c r="EC41" s="351"/>
      <c r="ED41" s="351"/>
      <c r="EE41" s="351"/>
      <c r="EF41" s="351"/>
      <c r="EG41" s="351"/>
      <c r="EH41" s="351"/>
      <c r="EI41" s="351"/>
      <c r="EJ41" s="351"/>
      <c r="EK41" s="351"/>
      <c r="EL41" s="351"/>
      <c r="EM41" s="351"/>
      <c r="EN41" s="351"/>
      <c r="EO41" s="351"/>
      <c r="EP41" s="351"/>
      <c r="EQ41" s="351"/>
      <c r="ER41" s="351"/>
      <c r="ES41" s="351"/>
      <c r="ET41" s="351"/>
      <c r="EU41" s="351"/>
      <c r="EV41" s="351"/>
      <c r="EW41" s="351"/>
      <c r="EX41" s="351"/>
      <c r="EY41" s="351"/>
      <c r="EZ41" s="351"/>
      <c r="FA41" s="351"/>
      <c r="FB41" s="351"/>
      <c r="FC41" s="351"/>
      <c r="FD41" s="351"/>
      <c r="FE41" s="351"/>
      <c r="FF41" s="351"/>
      <c r="FG41" s="351"/>
      <c r="FH41" s="351"/>
      <c r="FI41" s="351"/>
      <c r="FJ41" s="351"/>
      <c r="FK41" s="351"/>
      <c r="FL41" s="351"/>
      <c r="FM41" s="351"/>
      <c r="FN41" s="351"/>
      <c r="FO41" s="351"/>
      <c r="FP41" s="351"/>
      <c r="FQ41" s="351"/>
      <c r="FR41" s="351"/>
      <c r="FS41" s="351"/>
      <c r="FT41" s="351"/>
      <c r="FU41" s="351"/>
      <c r="FV41" s="351"/>
      <c r="FW41" s="351"/>
      <c r="FX41" s="351"/>
      <c r="FY41" s="351"/>
      <c r="FZ41" s="351"/>
      <c r="GA41" s="351"/>
      <c r="GB41" s="351"/>
      <c r="GC41" s="351"/>
      <c r="GD41" s="351"/>
      <c r="GE41" s="351"/>
      <c r="GF41" s="351"/>
      <c r="GG41" s="351"/>
      <c r="GH41" s="351"/>
      <c r="GI41" s="351"/>
      <c r="GJ41" s="351"/>
      <c r="GK41" s="351"/>
      <c r="GL41" s="351"/>
      <c r="GM41" s="351"/>
      <c r="GN41" s="351"/>
      <c r="GO41" s="351"/>
      <c r="GP41" s="351"/>
      <c r="GQ41" s="351"/>
      <c r="GR41" s="351"/>
      <c r="GS41" s="351"/>
      <c r="GT41" s="351"/>
      <c r="GU41" s="351"/>
      <c r="GV41" s="351"/>
      <c r="GW41" s="351"/>
      <c r="GX41" s="351"/>
      <c r="GY41" s="351"/>
      <c r="GZ41" s="351"/>
      <c r="HA41" s="351"/>
      <c r="HB41" s="351"/>
      <c r="HC41" s="351"/>
      <c r="HD41" s="351"/>
      <c r="HE41" s="351"/>
      <c r="HF41" s="351"/>
      <c r="HG41" s="351"/>
      <c r="HH41" s="351"/>
      <c r="HI41" s="351"/>
      <c r="HJ41" s="351"/>
      <c r="HK41" s="351"/>
      <c r="HL41" s="351"/>
      <c r="HM41" s="351"/>
      <c r="HN41" s="351"/>
      <c r="HO41" s="351"/>
      <c r="HP41" s="351"/>
      <c r="HQ41" s="351"/>
      <c r="HR41" s="351"/>
      <c r="HS41" s="351"/>
      <c r="HT41" s="351"/>
      <c r="HU41" s="351"/>
      <c r="HV41" s="351"/>
      <c r="HW41" s="351"/>
      <c r="HX41" s="351"/>
      <c r="HY41" s="351"/>
      <c r="HZ41" s="351"/>
      <c r="IA41" s="351"/>
      <c r="IB41" s="351"/>
      <c r="IC41" s="351"/>
      <c r="ID41" s="351"/>
      <c r="IE41" s="351"/>
      <c r="IF41" s="351"/>
      <c r="IG41" s="351"/>
      <c r="IH41" s="351"/>
      <c r="II41" s="351"/>
      <c r="IJ41" s="351"/>
      <c r="IK41" s="351"/>
      <c r="IL41" s="351"/>
      <c r="IM41" s="351"/>
      <c r="IN41" s="351"/>
      <c r="IO41" s="351"/>
      <c r="IP41" s="351"/>
      <c r="IQ41" s="351"/>
      <c r="IR41" s="351"/>
      <c r="IS41" s="351"/>
      <c r="IT41" s="351"/>
      <c r="IU41" s="351"/>
      <c r="IV41" s="351"/>
    </row>
    <row r="42" spans="8:256">
      <c r="H42" s="349"/>
      <c r="I42" s="719" t="s">
        <v>386</v>
      </c>
      <c r="J42" s="720"/>
      <c r="K42" s="720"/>
      <c r="L42" s="720"/>
      <c r="M42" s="720"/>
      <c r="N42" s="350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1"/>
      <c r="CQ42" s="351"/>
      <c r="CR42" s="351"/>
      <c r="CS42" s="351"/>
      <c r="CT42" s="351"/>
      <c r="CU42" s="351"/>
      <c r="CV42" s="351"/>
      <c r="CW42" s="351"/>
      <c r="CX42" s="351"/>
      <c r="CY42" s="351"/>
      <c r="CZ42" s="351"/>
      <c r="DA42" s="351"/>
      <c r="DB42" s="351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1"/>
      <c r="DN42" s="351"/>
      <c r="DO42" s="351"/>
      <c r="DP42" s="351"/>
      <c r="DQ42" s="351"/>
      <c r="DR42" s="351"/>
      <c r="DS42" s="351"/>
      <c r="DT42" s="351"/>
      <c r="DU42" s="351"/>
      <c r="DV42" s="351"/>
      <c r="DW42" s="351"/>
      <c r="DX42" s="351"/>
      <c r="DY42" s="351"/>
      <c r="DZ42" s="351"/>
      <c r="EA42" s="351"/>
      <c r="EB42" s="351"/>
      <c r="EC42" s="351"/>
      <c r="ED42" s="351"/>
      <c r="EE42" s="351"/>
      <c r="EF42" s="351"/>
      <c r="EG42" s="351"/>
      <c r="EH42" s="351"/>
      <c r="EI42" s="351"/>
      <c r="EJ42" s="351"/>
      <c r="EK42" s="351"/>
      <c r="EL42" s="351"/>
      <c r="EM42" s="351"/>
      <c r="EN42" s="351"/>
      <c r="EO42" s="351"/>
      <c r="EP42" s="351"/>
      <c r="EQ42" s="351"/>
      <c r="ER42" s="351"/>
      <c r="ES42" s="351"/>
      <c r="ET42" s="351"/>
      <c r="EU42" s="351"/>
      <c r="EV42" s="351"/>
      <c r="EW42" s="351"/>
      <c r="EX42" s="351"/>
      <c r="EY42" s="351"/>
      <c r="EZ42" s="351"/>
      <c r="FA42" s="351"/>
      <c r="FB42" s="351"/>
      <c r="FC42" s="351"/>
      <c r="FD42" s="351"/>
      <c r="FE42" s="351"/>
      <c r="FF42" s="351"/>
      <c r="FG42" s="351"/>
      <c r="FH42" s="351"/>
      <c r="FI42" s="351"/>
      <c r="FJ42" s="351"/>
      <c r="FK42" s="351"/>
      <c r="FL42" s="351"/>
      <c r="FM42" s="351"/>
      <c r="FN42" s="351"/>
      <c r="FO42" s="351"/>
      <c r="FP42" s="351"/>
      <c r="FQ42" s="351"/>
      <c r="FR42" s="351"/>
      <c r="FS42" s="351"/>
      <c r="FT42" s="351"/>
      <c r="FU42" s="351"/>
      <c r="FV42" s="351"/>
      <c r="FW42" s="351"/>
      <c r="FX42" s="351"/>
      <c r="FY42" s="351"/>
      <c r="FZ42" s="351"/>
      <c r="GA42" s="351"/>
      <c r="GB42" s="351"/>
      <c r="GC42" s="351"/>
      <c r="GD42" s="351"/>
      <c r="GE42" s="351"/>
      <c r="GF42" s="351"/>
      <c r="GG42" s="351"/>
      <c r="GH42" s="351"/>
      <c r="GI42" s="351"/>
      <c r="GJ42" s="351"/>
      <c r="GK42" s="351"/>
      <c r="GL42" s="351"/>
      <c r="GM42" s="351"/>
      <c r="GN42" s="351"/>
      <c r="GO42" s="351"/>
      <c r="GP42" s="351"/>
      <c r="GQ42" s="351"/>
      <c r="GR42" s="351"/>
      <c r="GS42" s="351"/>
      <c r="GT42" s="351"/>
      <c r="GU42" s="351"/>
      <c r="GV42" s="351"/>
      <c r="GW42" s="351"/>
      <c r="GX42" s="351"/>
      <c r="GY42" s="351"/>
      <c r="GZ42" s="351"/>
      <c r="HA42" s="351"/>
      <c r="HB42" s="351"/>
      <c r="HC42" s="351"/>
      <c r="HD42" s="351"/>
      <c r="HE42" s="351"/>
      <c r="HF42" s="351"/>
      <c r="HG42" s="351"/>
      <c r="HH42" s="351"/>
      <c r="HI42" s="351"/>
      <c r="HJ42" s="351"/>
      <c r="HK42" s="351"/>
      <c r="HL42" s="351"/>
      <c r="HM42" s="351"/>
      <c r="HN42" s="351"/>
      <c r="HO42" s="351"/>
      <c r="HP42" s="351"/>
      <c r="HQ42" s="351"/>
      <c r="HR42" s="351"/>
      <c r="HS42" s="351"/>
      <c r="HT42" s="351"/>
      <c r="HU42" s="351"/>
      <c r="HV42" s="351"/>
      <c r="HW42" s="351"/>
      <c r="HX42" s="351"/>
      <c r="HY42" s="351"/>
      <c r="HZ42" s="351"/>
      <c r="IA42" s="351"/>
      <c r="IB42" s="351"/>
      <c r="IC42" s="351"/>
      <c r="ID42" s="351"/>
      <c r="IE42" s="351"/>
      <c r="IF42" s="351"/>
      <c r="IG42" s="351"/>
      <c r="IH42" s="351"/>
      <c r="II42" s="351"/>
      <c r="IJ42" s="351"/>
      <c r="IK42" s="351"/>
      <c r="IL42" s="351"/>
      <c r="IM42" s="351"/>
      <c r="IN42" s="351"/>
      <c r="IO42" s="351"/>
      <c r="IP42" s="351"/>
      <c r="IQ42" s="351"/>
      <c r="IR42" s="351"/>
      <c r="IS42" s="351"/>
      <c r="IT42" s="351"/>
      <c r="IU42" s="351"/>
      <c r="IV42" s="351"/>
    </row>
    <row r="43" spans="8:256" ht="15.75" thickBot="1">
      <c r="H43" s="360"/>
      <c r="I43" s="721"/>
      <c r="J43" s="721"/>
      <c r="K43" s="721"/>
      <c r="L43" s="721"/>
      <c r="M43" s="721"/>
      <c r="N43" s="36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1"/>
      <c r="DB43" s="351"/>
      <c r="DC43" s="351"/>
      <c r="DD43" s="351"/>
      <c r="DE43" s="351"/>
      <c r="DF43" s="351"/>
      <c r="DG43" s="351"/>
      <c r="DH43" s="351"/>
      <c r="DI43" s="351"/>
      <c r="DJ43" s="351"/>
      <c r="DK43" s="351"/>
      <c r="DL43" s="351"/>
      <c r="DM43" s="351"/>
      <c r="DN43" s="351"/>
      <c r="DO43" s="351"/>
      <c r="DP43" s="351"/>
      <c r="DQ43" s="351"/>
      <c r="DR43" s="351"/>
      <c r="DS43" s="351"/>
      <c r="DT43" s="351"/>
      <c r="DU43" s="351"/>
      <c r="DV43" s="351"/>
      <c r="DW43" s="351"/>
      <c r="DX43" s="351"/>
      <c r="DY43" s="351"/>
      <c r="DZ43" s="351"/>
      <c r="EA43" s="351"/>
      <c r="EB43" s="351"/>
      <c r="EC43" s="351"/>
      <c r="ED43" s="351"/>
      <c r="EE43" s="351"/>
      <c r="EF43" s="351"/>
      <c r="EG43" s="351"/>
      <c r="EH43" s="351"/>
      <c r="EI43" s="351"/>
      <c r="EJ43" s="351"/>
      <c r="EK43" s="351"/>
      <c r="EL43" s="351"/>
      <c r="EM43" s="351"/>
      <c r="EN43" s="351"/>
      <c r="EO43" s="351"/>
      <c r="EP43" s="351"/>
      <c r="EQ43" s="351"/>
      <c r="ER43" s="351"/>
      <c r="ES43" s="351"/>
      <c r="ET43" s="351"/>
      <c r="EU43" s="351"/>
      <c r="EV43" s="351"/>
      <c r="EW43" s="351"/>
      <c r="EX43" s="351"/>
      <c r="EY43" s="351"/>
      <c r="EZ43" s="351"/>
      <c r="FA43" s="351"/>
      <c r="FB43" s="351"/>
      <c r="FC43" s="351"/>
      <c r="FD43" s="351"/>
      <c r="FE43" s="351"/>
      <c r="FF43" s="351"/>
      <c r="FG43" s="351"/>
      <c r="FH43" s="351"/>
      <c r="FI43" s="351"/>
      <c r="FJ43" s="351"/>
      <c r="FK43" s="351"/>
      <c r="FL43" s="351"/>
      <c r="FM43" s="351"/>
      <c r="FN43" s="351"/>
      <c r="FO43" s="351"/>
      <c r="FP43" s="351"/>
      <c r="FQ43" s="351"/>
      <c r="FR43" s="351"/>
      <c r="FS43" s="351"/>
      <c r="FT43" s="351"/>
      <c r="FU43" s="351"/>
      <c r="FV43" s="351"/>
      <c r="FW43" s="351"/>
      <c r="FX43" s="351"/>
      <c r="FY43" s="351"/>
      <c r="FZ43" s="351"/>
      <c r="GA43" s="351"/>
      <c r="GB43" s="351"/>
      <c r="GC43" s="351"/>
      <c r="GD43" s="351"/>
      <c r="GE43" s="351"/>
      <c r="GF43" s="351"/>
      <c r="GG43" s="351"/>
      <c r="GH43" s="351"/>
      <c r="GI43" s="351"/>
      <c r="GJ43" s="351"/>
      <c r="GK43" s="351"/>
      <c r="GL43" s="351"/>
      <c r="GM43" s="351"/>
      <c r="GN43" s="351"/>
      <c r="GO43" s="351"/>
      <c r="GP43" s="351"/>
      <c r="GQ43" s="351"/>
      <c r="GR43" s="351"/>
      <c r="GS43" s="351"/>
      <c r="GT43" s="351"/>
      <c r="GU43" s="351"/>
      <c r="GV43" s="351"/>
      <c r="GW43" s="351"/>
      <c r="GX43" s="351"/>
      <c r="GY43" s="351"/>
      <c r="GZ43" s="351"/>
      <c r="HA43" s="351"/>
      <c r="HB43" s="351"/>
      <c r="HC43" s="351"/>
      <c r="HD43" s="351"/>
      <c r="HE43" s="351"/>
      <c r="HF43" s="351"/>
      <c r="HG43" s="351"/>
      <c r="HH43" s="351"/>
      <c r="HI43" s="351"/>
      <c r="HJ43" s="351"/>
      <c r="HK43" s="351"/>
      <c r="HL43" s="351"/>
      <c r="HM43" s="351"/>
      <c r="HN43" s="351"/>
      <c r="HO43" s="351"/>
      <c r="HP43" s="351"/>
      <c r="HQ43" s="351"/>
      <c r="HR43" s="351"/>
      <c r="HS43" s="351"/>
      <c r="HT43" s="351"/>
      <c r="HU43" s="351"/>
      <c r="HV43" s="351"/>
      <c r="HW43" s="351"/>
      <c r="HX43" s="351"/>
      <c r="HY43" s="351"/>
      <c r="HZ43" s="351"/>
      <c r="IA43" s="351"/>
      <c r="IB43" s="351"/>
      <c r="IC43" s="351"/>
      <c r="ID43" s="351"/>
      <c r="IE43" s="351"/>
      <c r="IF43" s="351"/>
      <c r="IG43" s="351"/>
      <c r="IH43" s="351"/>
      <c r="II43" s="351"/>
      <c r="IJ43" s="351"/>
      <c r="IK43" s="351"/>
      <c r="IL43" s="351"/>
      <c r="IM43" s="351"/>
      <c r="IN43" s="351"/>
      <c r="IO43" s="351"/>
      <c r="IP43" s="351"/>
      <c r="IQ43" s="351"/>
      <c r="IR43" s="351"/>
      <c r="IS43" s="351"/>
      <c r="IT43" s="351"/>
      <c r="IU43" s="351"/>
      <c r="IV43" s="351"/>
    </row>
    <row r="44" spans="8:256"/>
    <row r="45" spans="8:256"/>
    <row r="46" spans="8:256"/>
    <row r="47" spans="8:256"/>
    <row r="48" spans="8:256" ht="18.75">
      <c r="I48" s="362" t="s">
        <v>354</v>
      </c>
    </row>
    <row r="49" spans="9:9" ht="18.75">
      <c r="I49" s="363" t="s">
        <v>1205</v>
      </c>
    </row>
    <row r="50" spans="9:9" ht="18.75">
      <c r="I50" s="363" t="s">
        <v>1206</v>
      </c>
    </row>
    <row r="51" spans="9:9" ht="18.75">
      <c r="I51" s="363" t="s">
        <v>1207</v>
      </c>
    </row>
    <row r="52" spans="9:9" ht="18.75">
      <c r="I52" s="363" t="s">
        <v>1208</v>
      </c>
    </row>
    <row r="53" spans="9:9" ht="18.75">
      <c r="I53" s="363" t="s">
        <v>1209</v>
      </c>
    </row>
    <row r="54" spans="9:9"/>
    <row r="55" spans="9:9"/>
    <row r="56" spans="9:9"/>
  </sheetData>
  <sheetProtection algorithmName="SHA-512" hashValue="y5Bj1scHkwrs7FEIJWAS9lRgnclMB3XbnKXCellIHKtwvcQ89j0dP1DBKkBjmrQf29sTwAQ/C5WkT5Qdk1hj0A==" saltValue="YRdbtJ0DOvJpqh+g0Xg/Dw==" spinCount="100000" sheet="1" objects="1" scenarios="1" selectLockedCells="1"/>
  <mergeCells count="18">
    <mergeCell ref="J11:K11"/>
    <mergeCell ref="H5:N5"/>
    <mergeCell ref="J7:K7"/>
    <mergeCell ref="J8:K8"/>
    <mergeCell ref="J9:K9"/>
    <mergeCell ref="J10:K10"/>
    <mergeCell ref="I42:M43"/>
    <mergeCell ref="J12:K12"/>
    <mergeCell ref="J13:K13"/>
    <mergeCell ref="J14:K14"/>
    <mergeCell ref="J15:K15"/>
    <mergeCell ref="J16:K16"/>
    <mergeCell ref="J17:K17"/>
    <mergeCell ref="I27:M28"/>
    <mergeCell ref="I29:M31"/>
    <mergeCell ref="I32:M33"/>
    <mergeCell ref="I34:M35"/>
    <mergeCell ref="I36:M37"/>
  </mergeCells>
  <dataValidations count="1">
    <dataValidation type="list" allowBlank="1" showInputMessage="1" showErrorMessage="1" sqref="P6 P8" xr:uid="{00000000-0002-0000-0D00-000000000000}">
      <formula1>$I$49:$I$53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9"/>
  <dimension ref="A1:Q40"/>
  <sheetViews>
    <sheetView showGridLines="0" showRowColHeaders="0" workbookViewId="0"/>
  </sheetViews>
  <sheetFormatPr defaultColWidth="0" defaultRowHeight="16.5" zeroHeight="1"/>
  <cols>
    <col min="1" max="5" width="11.42578125" style="368" customWidth="1"/>
    <col min="6" max="6" width="10.7109375" style="368" customWidth="1"/>
    <col min="7" max="7" width="52.7109375" style="366" customWidth="1"/>
    <col min="8" max="8" width="10.7109375" style="367" customWidth="1"/>
    <col min="9" max="9" width="10.7109375" style="368" customWidth="1"/>
    <col min="10" max="17" width="11.42578125" style="368" customWidth="1"/>
    <col min="18" max="16384" width="11.42578125" style="368" hidden="1"/>
  </cols>
  <sheetData>
    <row r="1" spans="6:10"/>
    <row r="2" spans="6:10"/>
    <row r="3" spans="6:10"/>
    <row r="4" spans="6:10"/>
    <row r="5" spans="6:10"/>
    <row r="6" spans="6:10"/>
    <row r="7" spans="6:10"/>
    <row r="8" spans="6:10">
      <c r="F8" s="380"/>
      <c r="G8" s="381"/>
      <c r="H8" s="382"/>
      <c r="I8" s="380"/>
      <c r="J8" s="380"/>
    </row>
    <row r="9" spans="6:10" ht="63" customHeight="1">
      <c r="F9" s="380"/>
      <c r="G9" s="381"/>
      <c r="H9" s="382"/>
      <c r="I9" s="380"/>
      <c r="J9" s="380"/>
    </row>
    <row r="10" spans="6:10" ht="32.25" customHeight="1" thickBot="1"/>
    <row r="11" spans="6:10">
      <c r="G11" s="739" t="s">
        <v>342</v>
      </c>
      <c r="H11" s="740"/>
    </row>
    <row r="12" spans="6:10" ht="17.25" thickBot="1">
      <c r="G12" s="741" t="s">
        <v>343</v>
      </c>
      <c r="H12" s="742"/>
    </row>
    <row r="13" spans="6:10" ht="17.25" thickBot="1">
      <c r="G13" s="369"/>
      <c r="H13" s="369"/>
    </row>
    <row r="14" spans="6:10" ht="17.25" thickBot="1">
      <c r="G14" s="743" t="s">
        <v>344</v>
      </c>
      <c r="H14" s="744"/>
    </row>
    <row r="15" spans="6:10">
      <c r="G15" s="370" t="s">
        <v>1136</v>
      </c>
      <c r="H15" s="371">
        <v>0.8</v>
      </c>
    </row>
    <row r="16" spans="6:10">
      <c r="G16" s="372" t="s">
        <v>345</v>
      </c>
      <c r="H16" s="371">
        <v>1.27</v>
      </c>
    </row>
    <row r="17" spans="7:8" ht="17.25" thickBot="1">
      <c r="G17" s="372" t="s">
        <v>1135</v>
      </c>
      <c r="H17" s="371">
        <v>1.1100000000000001</v>
      </c>
    </row>
    <row r="18" spans="7:8">
      <c r="G18" s="372" t="s">
        <v>1134</v>
      </c>
      <c r="H18" s="373">
        <v>4</v>
      </c>
    </row>
    <row r="19" spans="7:8">
      <c r="G19" s="372" t="s">
        <v>346</v>
      </c>
      <c r="H19" s="371">
        <v>0</v>
      </c>
    </row>
    <row r="20" spans="7:8">
      <c r="G20" s="374" t="s">
        <v>347</v>
      </c>
      <c r="H20" s="383">
        <f>SUM(H21:H24)</f>
        <v>8.5999999999999993E-2</v>
      </c>
    </row>
    <row r="21" spans="7:8">
      <c r="G21" s="375" t="s">
        <v>348</v>
      </c>
      <c r="H21" s="376">
        <v>1.4999999999999999E-2</v>
      </c>
    </row>
    <row r="22" spans="7:8" ht="33">
      <c r="G22" s="375" t="s">
        <v>349</v>
      </c>
      <c r="H22" s="376">
        <v>1.4999999999999999E-2</v>
      </c>
    </row>
    <row r="23" spans="7:8">
      <c r="G23" s="375" t="s">
        <v>350</v>
      </c>
      <c r="H23" s="376">
        <v>1.0999999999999999E-2</v>
      </c>
    </row>
    <row r="24" spans="7:8" ht="33.75" thickBot="1">
      <c r="G24" s="377" t="s">
        <v>351</v>
      </c>
      <c r="H24" s="378">
        <v>4.4999999999999998E-2</v>
      </c>
    </row>
    <row r="25" spans="7:8" ht="17.25" thickBot="1">
      <c r="G25" s="379" t="s">
        <v>352</v>
      </c>
      <c r="H25" s="384">
        <f>ROUND((((1+(H18+H15+H16)/100)*(1+(H17/100))*(1+(H19/100)))/(1-(SUM(H21:H24)/100))-1)*100,2)/100</f>
        <v>7.3399999999999993E-2</v>
      </c>
    </row>
    <row r="26" spans="7:8">
      <c r="G26" s="368"/>
      <c r="H26" s="368"/>
    </row>
    <row r="27" spans="7:8">
      <c r="G27" s="368"/>
      <c r="H27" s="368"/>
    </row>
    <row r="28" spans="7:8">
      <c r="G28" s="368"/>
      <c r="H28" s="368"/>
    </row>
    <row r="29" spans="7:8">
      <c r="G29" s="368"/>
      <c r="H29" s="368"/>
    </row>
    <row r="30" spans="7:8">
      <c r="G30" s="368"/>
      <c r="H30" s="368"/>
    </row>
    <row r="31" spans="7:8">
      <c r="G31" s="368"/>
      <c r="H31" s="368"/>
    </row>
    <row r="32" spans="7:8">
      <c r="G32" s="368"/>
      <c r="H32" s="368"/>
    </row>
    <row r="33" s="368" customFormat="1"/>
    <row r="34" s="368" customFormat="1"/>
    <row r="35" s="368" customFormat="1"/>
    <row r="36" s="368" customFormat="1" hidden="1"/>
    <row r="37" s="368" customFormat="1" hidden="1"/>
    <row r="38" s="368" customFormat="1" hidden="1"/>
    <row r="39" s="368" customFormat="1" hidden="1"/>
    <row r="40" s="368" customFormat="1" hidden="1"/>
  </sheetData>
  <sheetProtection algorithmName="SHA-512" hashValue="y+VsFmMj0bTfv2D9soZR8dfj0H5yHSnt0RLarLBrED89ohMx6IQoRysuWOnkywoAAFt1yf5eoDcKH9VlQ7ZZ6A==" saltValue="ohOqlgpwZ1dTXHEzmE0D+A==" spinCount="100000" sheet="1" objects="1" scenarios="1" selectLockedCells="1"/>
  <mergeCells count="3">
    <mergeCell ref="G11:H11"/>
    <mergeCell ref="G12:H12"/>
    <mergeCell ref="G14:H14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0"/>
  <dimension ref="A1:T75"/>
  <sheetViews>
    <sheetView showGridLines="0" showRowColHeaders="0" zoomScale="115" zoomScaleNormal="115" workbookViewId="0">
      <selection activeCell="L12" sqref="L12"/>
    </sheetView>
  </sheetViews>
  <sheetFormatPr defaultColWidth="0" defaultRowHeight="12.75" zeroHeight="1"/>
  <cols>
    <col min="1" max="2" width="11.42578125" style="385" customWidth="1"/>
    <col min="3" max="3" width="6.42578125" style="385" customWidth="1"/>
    <col min="4" max="4" width="17.42578125" style="385" customWidth="1"/>
    <col min="5" max="5" width="21.28515625" style="385" customWidth="1"/>
    <col min="6" max="6" width="10.85546875" style="385" customWidth="1"/>
    <col min="7" max="7" width="12.42578125" style="385" customWidth="1"/>
    <col min="8" max="8" width="15.28515625" style="385" customWidth="1"/>
    <col min="9" max="9" width="13.28515625" style="385" bestFit="1" customWidth="1"/>
    <col min="10" max="10" width="13.28515625" style="385" customWidth="1"/>
    <col min="11" max="11" width="12.28515625" style="385" customWidth="1"/>
    <col min="12" max="12" width="13.28515625" style="385" bestFit="1" customWidth="1"/>
    <col min="13" max="13" width="12" style="385" customWidth="1"/>
    <col min="14" max="14" width="11.85546875" style="385" customWidth="1"/>
    <col min="15" max="15" width="4.7109375" style="385" customWidth="1"/>
    <col min="16" max="16" width="13.140625" style="385" customWidth="1"/>
    <col min="17" max="20" width="11.42578125" style="385" customWidth="1"/>
    <col min="21" max="16384" width="11.42578125" style="385" hidden="1"/>
  </cols>
  <sheetData>
    <row r="1" spans="3:18"/>
    <row r="2" spans="3:18" ht="60.75" customHeight="1">
      <c r="C2" s="415"/>
      <c r="D2" s="415"/>
      <c r="E2" s="415"/>
      <c r="F2" s="415"/>
      <c r="G2" s="415"/>
      <c r="H2" s="415"/>
      <c r="I2" s="415"/>
      <c r="J2" s="415"/>
    </row>
    <row r="3" spans="3:18" ht="24.75" customHeight="1">
      <c r="C3" s="415"/>
      <c r="D3" s="415"/>
      <c r="E3" s="415"/>
      <c r="F3" s="415"/>
      <c r="G3" s="415"/>
      <c r="H3" s="415"/>
      <c r="I3" s="415"/>
      <c r="J3" s="415"/>
    </row>
    <row r="4" spans="3:18">
      <c r="C4" s="749" t="s">
        <v>192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</row>
    <row r="5" spans="3:18" ht="64.5" customHeight="1">
      <c r="C5" s="386" t="s">
        <v>154</v>
      </c>
      <c r="D5" s="758" t="s">
        <v>182</v>
      </c>
      <c r="E5" s="758"/>
      <c r="F5" s="387" t="s">
        <v>222</v>
      </c>
      <c r="G5" s="386" t="s">
        <v>183</v>
      </c>
      <c r="H5" s="388" t="s">
        <v>523</v>
      </c>
      <c r="I5" s="388" t="s">
        <v>186</v>
      </c>
      <c r="J5" s="388" t="s">
        <v>1053</v>
      </c>
      <c r="K5" s="388" t="s">
        <v>474</v>
      </c>
      <c r="L5" s="388" t="s">
        <v>1054</v>
      </c>
      <c r="M5" s="386" t="s">
        <v>184</v>
      </c>
      <c r="N5" s="388" t="s">
        <v>223</v>
      </c>
      <c r="P5" s="759" t="s">
        <v>187</v>
      </c>
      <c r="Q5" s="760"/>
    </row>
    <row r="6" spans="3:18">
      <c r="C6" s="389">
        <v>1</v>
      </c>
      <c r="D6" s="761" t="s">
        <v>207</v>
      </c>
      <c r="E6" s="762"/>
      <c r="F6" s="390">
        <v>7</v>
      </c>
      <c r="G6" s="416">
        <f>F6*$P$6</f>
        <v>8400</v>
      </c>
      <c r="H6" s="391"/>
      <c r="I6" s="392">
        <v>0.3</v>
      </c>
      <c r="J6" s="392">
        <v>0.1</v>
      </c>
      <c r="K6" s="417">
        <f>'[1]EPIs-EPCs'!G143</f>
        <v>7376</v>
      </c>
      <c r="L6" s="416">
        <f>(G6+H6)*(1+I6+J6)+K6*0.3</f>
        <v>13972.800000000001</v>
      </c>
      <c r="M6" s="418">
        <f>F24+F30+F37+F53+F45+F62+F72</f>
        <v>0</v>
      </c>
      <c r="N6" s="419">
        <f>L6*(1+M6)</f>
        <v>13972.800000000001</v>
      </c>
      <c r="P6" s="763">
        <v>1200</v>
      </c>
      <c r="Q6" s="763"/>
    </row>
    <row r="7" spans="3:18">
      <c r="C7" s="390">
        <v>2</v>
      </c>
      <c r="D7" s="764" t="s">
        <v>185</v>
      </c>
      <c r="E7" s="765"/>
      <c r="F7" s="390">
        <v>2.5</v>
      </c>
      <c r="G7" s="416">
        <f>F7*$P$6</f>
        <v>3000</v>
      </c>
      <c r="H7" s="394"/>
      <c r="I7" s="393">
        <v>0.3</v>
      </c>
      <c r="J7" s="392">
        <v>0.1</v>
      </c>
      <c r="K7" s="420">
        <f>'[1]EPIs-EPCs'!G107</f>
        <v>5211.7499999999991</v>
      </c>
      <c r="L7" s="416">
        <f>(G7+H7)*(1+I7+J7)+K7*0.3</f>
        <v>5763.5249999999996</v>
      </c>
      <c r="M7" s="418">
        <f>F24+F30+F37+F53+F45+F62+F72</f>
        <v>0</v>
      </c>
      <c r="N7" s="421">
        <f>L7*(1+M7)</f>
        <v>5763.5249999999996</v>
      </c>
    </row>
    <row r="8" spans="3:18" ht="12.75" customHeight="1">
      <c r="C8" s="390">
        <v>3</v>
      </c>
      <c r="D8" s="764" t="s">
        <v>220</v>
      </c>
      <c r="E8" s="765"/>
      <c r="F8" s="390">
        <v>2</v>
      </c>
      <c r="G8" s="416">
        <f>F8*$P$6</f>
        <v>2400</v>
      </c>
      <c r="H8" s="394"/>
      <c r="I8" s="393">
        <v>0.3</v>
      </c>
      <c r="J8" s="392">
        <v>0.1</v>
      </c>
      <c r="K8" s="420">
        <f>'[1]EPIs-EPCs'!G54</f>
        <v>5071.079999999999</v>
      </c>
      <c r="L8" s="416">
        <f>(G8+H8)*(1+I8+J8)+K8*1*0.3</f>
        <v>4881.3240000000005</v>
      </c>
      <c r="M8" s="418">
        <f>F24+F30+F37+F53+F45+F62+F72</f>
        <v>0</v>
      </c>
      <c r="N8" s="421">
        <f>L8*(1+M8)</f>
        <v>4881.3240000000005</v>
      </c>
      <c r="P8" s="766" t="s">
        <v>214</v>
      </c>
      <c r="Q8" s="767"/>
      <c r="R8" s="767"/>
    </row>
    <row r="9" spans="3:18">
      <c r="C9" s="390">
        <v>4</v>
      </c>
      <c r="D9" s="764" t="s">
        <v>310</v>
      </c>
      <c r="E9" s="765"/>
      <c r="F9" s="390">
        <v>1.5</v>
      </c>
      <c r="G9" s="416">
        <f>F9*$P$6</f>
        <v>1800</v>
      </c>
      <c r="H9" s="395"/>
      <c r="I9" s="393">
        <v>0.3</v>
      </c>
      <c r="J9" s="392">
        <v>0.1</v>
      </c>
      <c r="K9" s="420">
        <f>'[1]EPIs-EPCs'!G127</f>
        <v>1126.3700000000001</v>
      </c>
      <c r="L9" s="416">
        <f>(G9+H9)*(1+I9+J9)+K9*0.3</f>
        <v>2857.9110000000005</v>
      </c>
      <c r="M9" s="418">
        <f>F24+F30+F37+F53+F45+F62+F72</f>
        <v>0</v>
      </c>
      <c r="N9" s="421">
        <f>L9*(1+M9)</f>
        <v>2857.9110000000005</v>
      </c>
      <c r="P9" s="396" t="s">
        <v>209</v>
      </c>
      <c r="Q9" s="397">
        <v>8</v>
      </c>
      <c r="R9" s="398" t="s">
        <v>211</v>
      </c>
    </row>
    <row r="10" spans="3:18">
      <c r="C10" s="399"/>
      <c r="D10" s="400"/>
      <c r="E10" s="400"/>
      <c r="F10" s="401"/>
      <c r="G10" s="402"/>
      <c r="H10" s="402"/>
      <c r="I10" s="401"/>
      <c r="J10" s="401"/>
      <c r="K10" s="401"/>
      <c r="L10" s="402"/>
      <c r="M10" s="403"/>
      <c r="P10" s="398" t="s">
        <v>210</v>
      </c>
      <c r="Q10" s="404">
        <v>22</v>
      </c>
      <c r="R10" s="398" t="s">
        <v>212</v>
      </c>
    </row>
    <row r="11" spans="3:18">
      <c r="C11" s="749" t="s">
        <v>217</v>
      </c>
      <c r="D11" s="749"/>
      <c r="E11" s="749"/>
      <c r="F11" s="749"/>
      <c r="G11" s="749"/>
      <c r="H11" s="749"/>
      <c r="I11" s="749"/>
      <c r="J11" s="402"/>
      <c r="K11" s="402"/>
      <c r="L11" s="402"/>
      <c r="M11" s="403"/>
      <c r="P11" s="398" t="s">
        <v>159</v>
      </c>
      <c r="Q11" s="424">
        <f>Q9*Q10</f>
        <v>176</v>
      </c>
      <c r="R11" s="398" t="s">
        <v>213</v>
      </c>
    </row>
    <row r="12" spans="3:18" ht="51">
      <c r="C12" s="386" t="s">
        <v>154</v>
      </c>
      <c r="D12" s="758" t="s">
        <v>182</v>
      </c>
      <c r="E12" s="758"/>
      <c r="F12" s="405" t="s">
        <v>215</v>
      </c>
      <c r="G12" s="405" t="s">
        <v>216</v>
      </c>
      <c r="H12" s="405"/>
      <c r="I12" s="388" t="s">
        <v>218</v>
      </c>
      <c r="J12" s="406"/>
      <c r="K12" s="406"/>
      <c r="L12" s="402"/>
      <c r="M12" s="403"/>
      <c r="P12" s="407"/>
      <c r="Q12" s="408"/>
      <c r="R12" s="400"/>
    </row>
    <row r="13" spans="3:18">
      <c r="C13" s="390">
        <v>1</v>
      </c>
      <c r="D13" s="754" t="s">
        <v>207</v>
      </c>
      <c r="E13" s="754"/>
      <c r="F13" s="422">
        <f>N6/$Q$11</f>
        <v>79.390909090909091</v>
      </c>
      <c r="G13" s="409"/>
      <c r="H13" s="390"/>
      <c r="I13" s="419">
        <f>F13*$Q$10*G13</f>
        <v>0</v>
      </c>
      <c r="J13" s="401"/>
      <c r="K13" s="401"/>
      <c r="L13" s="402"/>
      <c r="M13" s="403"/>
      <c r="P13" s="407"/>
      <c r="Q13" s="408"/>
      <c r="R13" s="400"/>
    </row>
    <row r="14" spans="3:18">
      <c r="C14" s="390">
        <v>2</v>
      </c>
      <c r="D14" s="754" t="s">
        <v>185</v>
      </c>
      <c r="E14" s="754"/>
      <c r="F14" s="423">
        <f>N7/$Q$11</f>
        <v>32.747301136363632</v>
      </c>
      <c r="G14" s="409"/>
      <c r="H14" s="390"/>
      <c r="I14" s="419">
        <f>F14*$Q$10*G14</f>
        <v>0</v>
      </c>
      <c r="J14" s="401"/>
      <c r="K14" s="401"/>
      <c r="L14" s="402"/>
      <c r="M14" s="403"/>
      <c r="P14" s="407"/>
      <c r="Q14" s="408"/>
      <c r="R14" s="400"/>
    </row>
    <row r="15" spans="3:18">
      <c r="C15" s="390">
        <v>3</v>
      </c>
      <c r="D15" s="754" t="s">
        <v>220</v>
      </c>
      <c r="E15" s="754"/>
      <c r="F15" s="423">
        <f>N8/$Q$11</f>
        <v>27.734795454545459</v>
      </c>
      <c r="G15" s="409"/>
      <c r="H15" s="390"/>
      <c r="I15" s="419">
        <f>F15*$Q$10*G15</f>
        <v>0</v>
      </c>
      <c r="J15" s="401"/>
      <c r="K15" s="401"/>
      <c r="P15" s="399"/>
      <c r="Q15" s="399"/>
      <c r="R15" s="399"/>
    </row>
    <row r="16" spans="3:18">
      <c r="C16" s="390">
        <v>4</v>
      </c>
      <c r="D16" s="754" t="s">
        <v>310</v>
      </c>
      <c r="E16" s="754"/>
      <c r="F16" s="423">
        <f>N9/$Q$11</f>
        <v>16.238130681818184</v>
      </c>
      <c r="G16" s="409"/>
      <c r="H16" s="390"/>
      <c r="I16" s="419">
        <f>F16*$Q$10*G16</f>
        <v>0</v>
      </c>
      <c r="J16" s="401"/>
      <c r="K16" s="401"/>
      <c r="P16" s="400"/>
      <c r="Q16" s="399"/>
      <c r="R16" s="400"/>
    </row>
    <row r="17" spans="3:13"/>
    <row r="18" spans="3:13" ht="15">
      <c r="C18" s="755" t="s">
        <v>188</v>
      </c>
      <c r="D18" s="755"/>
      <c r="E18" s="755"/>
      <c r="F18" s="755"/>
      <c r="G18" s="755"/>
      <c r="H18" s="755"/>
      <c r="I18" s="755"/>
      <c r="J18" s="755"/>
      <c r="K18" s="755"/>
      <c r="L18" s="755"/>
      <c r="M18" s="755"/>
    </row>
    <row r="19" spans="3:13"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</row>
    <row r="20" spans="3:13">
      <c r="C20" s="749" t="s">
        <v>189</v>
      </c>
      <c r="D20" s="749"/>
      <c r="E20" s="749"/>
      <c r="F20" s="749"/>
    </row>
    <row r="21" spans="3:13">
      <c r="C21" s="390">
        <v>1</v>
      </c>
      <c r="D21" s="756" t="s">
        <v>190</v>
      </c>
      <c r="E21" s="757"/>
      <c r="F21" s="411"/>
    </row>
    <row r="22" spans="3:13">
      <c r="C22" s="390">
        <v>2</v>
      </c>
      <c r="D22" s="756" t="s">
        <v>191</v>
      </c>
      <c r="E22" s="757"/>
      <c r="F22" s="411"/>
    </row>
    <row r="23" spans="3:13">
      <c r="C23" s="390"/>
      <c r="D23" s="750"/>
      <c r="E23" s="751"/>
      <c r="F23" s="404"/>
    </row>
    <row r="24" spans="3:13">
      <c r="C24" s="747" t="s">
        <v>159</v>
      </c>
      <c r="D24" s="748"/>
      <c r="E24" s="412"/>
      <c r="F24" s="425">
        <f>SUM(F21:F23)</f>
        <v>0</v>
      </c>
    </row>
    <row r="25" spans="3:13"/>
    <row r="26" spans="3:13">
      <c r="C26" s="749" t="s">
        <v>195</v>
      </c>
      <c r="D26" s="749"/>
      <c r="E26" s="749"/>
      <c r="F26" s="749"/>
    </row>
    <row r="27" spans="3:13">
      <c r="C27" s="390">
        <v>1</v>
      </c>
      <c r="D27" s="745" t="s">
        <v>193</v>
      </c>
      <c r="E27" s="746"/>
      <c r="F27" s="411"/>
    </row>
    <row r="28" spans="3:13">
      <c r="C28" s="390">
        <v>2</v>
      </c>
      <c r="D28" s="745" t="s">
        <v>194</v>
      </c>
      <c r="E28" s="746"/>
      <c r="F28" s="411"/>
    </row>
    <row r="29" spans="3:13">
      <c r="C29" s="390">
        <v>3</v>
      </c>
      <c r="D29" s="745" t="s">
        <v>196</v>
      </c>
      <c r="E29" s="746"/>
      <c r="F29" s="411"/>
    </row>
    <row r="30" spans="3:13">
      <c r="C30" s="747" t="s">
        <v>159</v>
      </c>
      <c r="D30" s="748"/>
      <c r="E30" s="412"/>
      <c r="F30" s="425">
        <f>SUM(F27:F29)</f>
        <v>0</v>
      </c>
    </row>
    <row r="31" spans="3:13"/>
    <row r="32" spans="3:13">
      <c r="C32" s="749" t="s">
        <v>197</v>
      </c>
      <c r="D32" s="749"/>
      <c r="E32" s="749"/>
      <c r="F32" s="749"/>
    </row>
    <row r="33" spans="3:6">
      <c r="C33" s="390">
        <v>1</v>
      </c>
      <c r="D33" s="745" t="s">
        <v>198</v>
      </c>
      <c r="E33" s="746"/>
      <c r="F33" s="411"/>
    </row>
    <row r="34" spans="3:6">
      <c r="C34" s="390">
        <v>2</v>
      </c>
      <c r="D34" s="745" t="s">
        <v>199</v>
      </c>
      <c r="E34" s="746"/>
      <c r="F34" s="411"/>
    </row>
    <row r="35" spans="3:6">
      <c r="C35" s="390">
        <v>3</v>
      </c>
      <c r="D35" s="745" t="s">
        <v>200</v>
      </c>
      <c r="E35" s="746"/>
      <c r="F35" s="411"/>
    </row>
    <row r="36" spans="3:6">
      <c r="C36" s="390">
        <v>4</v>
      </c>
      <c r="D36" s="745" t="s">
        <v>201</v>
      </c>
      <c r="E36" s="746"/>
      <c r="F36" s="411"/>
    </row>
    <row r="37" spans="3:6">
      <c r="C37" s="747" t="s">
        <v>159</v>
      </c>
      <c r="D37" s="753"/>
      <c r="E37" s="748"/>
      <c r="F37" s="425">
        <f>SUM(F33:F36)</f>
        <v>0</v>
      </c>
    </row>
    <row r="38" spans="3:6"/>
    <row r="39" spans="3:6">
      <c r="C39" s="749" t="s">
        <v>206</v>
      </c>
      <c r="D39" s="749"/>
      <c r="E39" s="749"/>
      <c r="F39" s="749"/>
    </row>
    <row r="40" spans="3:6">
      <c r="C40" s="390">
        <v>1</v>
      </c>
      <c r="D40" s="745" t="s">
        <v>202</v>
      </c>
      <c r="E40" s="746"/>
      <c r="F40" s="411"/>
    </row>
    <row r="41" spans="3:6">
      <c r="C41" s="390">
        <v>2</v>
      </c>
      <c r="D41" s="745" t="s">
        <v>203</v>
      </c>
      <c r="E41" s="746"/>
      <c r="F41" s="411"/>
    </row>
    <row r="42" spans="3:6">
      <c r="C42" s="390">
        <v>3</v>
      </c>
      <c r="D42" s="745" t="s">
        <v>204</v>
      </c>
      <c r="E42" s="746"/>
      <c r="F42" s="411"/>
    </row>
    <row r="43" spans="3:6">
      <c r="C43" s="390">
        <v>4</v>
      </c>
      <c r="D43" s="745" t="s">
        <v>205</v>
      </c>
      <c r="E43" s="746"/>
      <c r="F43" s="411"/>
    </row>
    <row r="44" spans="3:6">
      <c r="C44" s="404"/>
      <c r="D44" s="750"/>
      <c r="E44" s="751"/>
      <c r="F44" s="404"/>
    </row>
    <row r="45" spans="3:6">
      <c r="C45" s="747" t="s">
        <v>159</v>
      </c>
      <c r="D45" s="748"/>
      <c r="E45" s="412"/>
      <c r="F45" s="425">
        <f>SUM(F40:F44)</f>
        <v>0</v>
      </c>
    </row>
    <row r="46" spans="3:6"/>
    <row r="47" spans="3:6">
      <c r="C47" s="749" t="s">
        <v>208</v>
      </c>
      <c r="D47" s="749"/>
      <c r="E47" s="749"/>
      <c r="F47" s="749"/>
    </row>
    <row r="48" spans="3:6">
      <c r="C48" s="390">
        <v>1</v>
      </c>
      <c r="D48" s="745" t="s">
        <v>202</v>
      </c>
      <c r="E48" s="746"/>
      <c r="F48" s="411"/>
    </row>
    <row r="49" spans="3:6">
      <c r="C49" s="390">
        <v>2</v>
      </c>
      <c r="D49" s="745" t="s">
        <v>203</v>
      </c>
      <c r="E49" s="746"/>
      <c r="F49" s="411"/>
    </row>
    <row r="50" spans="3:6">
      <c r="C50" s="390">
        <v>3</v>
      </c>
      <c r="D50" s="745" t="s">
        <v>204</v>
      </c>
      <c r="E50" s="746"/>
      <c r="F50" s="411"/>
    </row>
    <row r="51" spans="3:6">
      <c r="C51" s="390">
        <v>4</v>
      </c>
      <c r="D51" s="745" t="s">
        <v>205</v>
      </c>
      <c r="E51" s="746"/>
      <c r="F51" s="411"/>
    </row>
    <row r="52" spans="3:6">
      <c r="C52" s="750"/>
      <c r="D52" s="752"/>
      <c r="E52" s="751"/>
      <c r="F52" s="404"/>
    </row>
    <row r="53" spans="3:6">
      <c r="C53" s="747" t="s">
        <v>159</v>
      </c>
      <c r="D53" s="748"/>
      <c r="E53" s="412"/>
      <c r="F53" s="425">
        <f>SUM(F48:F52)</f>
        <v>0</v>
      </c>
    </row>
    <row r="54" spans="3:6"/>
    <row r="55" spans="3:6">
      <c r="C55" s="749" t="s">
        <v>475</v>
      </c>
      <c r="D55" s="749"/>
      <c r="E55" s="749"/>
      <c r="F55" s="749"/>
    </row>
    <row r="56" spans="3:6">
      <c r="C56" s="390">
        <v>1</v>
      </c>
      <c r="D56" s="745" t="s">
        <v>202</v>
      </c>
      <c r="E56" s="746"/>
      <c r="F56" s="411"/>
    </row>
    <row r="57" spans="3:6">
      <c r="C57" s="390">
        <v>2</v>
      </c>
      <c r="D57" s="745" t="s">
        <v>203</v>
      </c>
      <c r="E57" s="746"/>
      <c r="F57" s="411"/>
    </row>
    <row r="58" spans="3:6">
      <c r="C58" s="390">
        <v>3</v>
      </c>
      <c r="D58" s="745" t="s">
        <v>204</v>
      </c>
      <c r="E58" s="746"/>
      <c r="F58" s="411"/>
    </row>
    <row r="59" spans="3:6">
      <c r="C59" s="390">
        <v>4</v>
      </c>
      <c r="D59" s="745" t="s">
        <v>205</v>
      </c>
      <c r="E59" s="746"/>
      <c r="F59" s="411"/>
    </row>
    <row r="60" spans="3:6">
      <c r="C60" s="404"/>
      <c r="F60" s="411"/>
    </row>
    <row r="61" spans="3:6">
      <c r="C61" s="413"/>
      <c r="D61" s="414"/>
      <c r="E61" s="414"/>
      <c r="F61" s="404"/>
    </row>
    <row r="62" spans="3:6">
      <c r="C62" s="747" t="s">
        <v>159</v>
      </c>
      <c r="D62" s="748"/>
      <c r="E62" s="412"/>
      <c r="F62" s="425">
        <f>SUM(F56:F60)</f>
        <v>0</v>
      </c>
    </row>
    <row r="63" spans="3:6"/>
    <row r="64" spans="3:6"/>
    <row r="65" spans="3:6">
      <c r="C65" s="749" t="s">
        <v>317</v>
      </c>
      <c r="D65" s="749"/>
      <c r="E65" s="749"/>
      <c r="F65" s="749"/>
    </row>
    <row r="66" spans="3:6">
      <c r="C66" s="390">
        <v>1</v>
      </c>
      <c r="D66" s="745" t="s">
        <v>202</v>
      </c>
      <c r="E66" s="746"/>
      <c r="F66" s="411"/>
    </row>
    <row r="67" spans="3:6">
      <c r="C67" s="390">
        <v>2</v>
      </c>
      <c r="D67" s="745" t="s">
        <v>203</v>
      </c>
      <c r="E67" s="746"/>
      <c r="F67" s="411"/>
    </row>
    <row r="68" spans="3:6">
      <c r="C68" s="390">
        <v>3</v>
      </c>
      <c r="D68" s="745" t="s">
        <v>204</v>
      </c>
      <c r="E68" s="746"/>
      <c r="F68" s="411"/>
    </row>
    <row r="69" spans="3:6">
      <c r="C69" s="390">
        <v>4</v>
      </c>
      <c r="D69" s="745" t="s">
        <v>205</v>
      </c>
      <c r="E69" s="746"/>
      <c r="F69" s="411"/>
    </row>
    <row r="70" spans="3:6">
      <c r="C70" s="404"/>
      <c r="F70" s="411"/>
    </row>
    <row r="71" spans="3:6">
      <c r="C71" s="413"/>
      <c r="D71" s="414"/>
      <c r="E71" s="414"/>
      <c r="F71" s="404"/>
    </row>
    <row r="72" spans="3:6">
      <c r="C72" s="747" t="s">
        <v>159</v>
      </c>
      <c r="D72" s="748"/>
      <c r="E72" s="412"/>
      <c r="F72" s="425">
        <f>SUM(F66:F70)</f>
        <v>0</v>
      </c>
    </row>
    <row r="73" spans="3:6"/>
    <row r="74" spans="3:6"/>
    <row r="75" spans="3:6"/>
  </sheetData>
  <sheetProtection algorithmName="SHA-512" hashValue="foQuv8nlvNmYLNTKzBjIGGJQs3vmbJXSbD91AObpCKMd1QA1KO2z3czRH3RjnsCN6gpMqLpEPrx8b7QjTW1OKg==" saltValue="l4FkG131zs5cbAPNjtZsUw==" spinCount="100000" sheet="1" objects="1" scenarios="1" selectLockedCells="1"/>
  <mergeCells count="58">
    <mergeCell ref="D13:E13"/>
    <mergeCell ref="C4:N4"/>
    <mergeCell ref="D5:E5"/>
    <mergeCell ref="P5:Q5"/>
    <mergeCell ref="D6:E6"/>
    <mergeCell ref="P6:Q6"/>
    <mergeCell ref="D7:E7"/>
    <mergeCell ref="D8:E8"/>
    <mergeCell ref="P8:R8"/>
    <mergeCell ref="D9:E9"/>
    <mergeCell ref="C11:I11"/>
    <mergeCell ref="D12:E12"/>
    <mergeCell ref="D28:E28"/>
    <mergeCell ref="D14:E14"/>
    <mergeCell ref="D15:E15"/>
    <mergeCell ref="D16:E16"/>
    <mergeCell ref="C18:M18"/>
    <mergeCell ref="C20:F20"/>
    <mergeCell ref="D21:E21"/>
    <mergeCell ref="D22:E22"/>
    <mergeCell ref="D23:E23"/>
    <mergeCell ref="C24:D24"/>
    <mergeCell ref="C26:F26"/>
    <mergeCell ref="D27:E27"/>
    <mergeCell ref="D42:E42"/>
    <mergeCell ref="D29:E29"/>
    <mergeCell ref="C30:D30"/>
    <mergeCell ref="C32:F32"/>
    <mergeCell ref="D33:E33"/>
    <mergeCell ref="D34:E34"/>
    <mergeCell ref="D35:E35"/>
    <mergeCell ref="D36:E36"/>
    <mergeCell ref="C37:E37"/>
    <mergeCell ref="C39:F39"/>
    <mergeCell ref="D40:E40"/>
    <mergeCell ref="D41:E41"/>
    <mergeCell ref="D56:E56"/>
    <mergeCell ref="D43:E43"/>
    <mergeCell ref="D44:E44"/>
    <mergeCell ref="C45:D45"/>
    <mergeCell ref="C47:F47"/>
    <mergeCell ref="D48:E48"/>
    <mergeCell ref="D49:E49"/>
    <mergeCell ref="D50:E50"/>
    <mergeCell ref="D51:E51"/>
    <mergeCell ref="C52:E52"/>
    <mergeCell ref="C53:D53"/>
    <mergeCell ref="C55:F55"/>
    <mergeCell ref="D67:E67"/>
    <mergeCell ref="D68:E68"/>
    <mergeCell ref="D69:E69"/>
    <mergeCell ref="C72:D72"/>
    <mergeCell ref="D57:E57"/>
    <mergeCell ref="D58:E58"/>
    <mergeCell ref="D59:E59"/>
    <mergeCell ref="C62:D62"/>
    <mergeCell ref="C65:F65"/>
    <mergeCell ref="D66:E66"/>
  </mergeCells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6">
    <tabColor theme="4" tint="-0.249977111117893"/>
  </sheetPr>
  <dimension ref="A1:BQ2582"/>
  <sheetViews>
    <sheetView showGridLines="0" showRowColHeaders="0" zoomScale="60" zoomScaleNormal="60" workbookViewId="0">
      <selection activeCell="J2" sqref="J2"/>
    </sheetView>
  </sheetViews>
  <sheetFormatPr defaultColWidth="0" defaultRowHeight="12.75" zeroHeight="1"/>
  <cols>
    <col min="1" max="1" width="8.85546875" style="478" customWidth="1"/>
    <col min="2" max="2" width="6.42578125" style="478" customWidth="1"/>
    <col min="3" max="3" width="54.42578125" style="597" customWidth="1"/>
    <col min="4" max="4" width="15" style="478" customWidth="1"/>
    <col min="5" max="5" width="18.85546875" style="478" customWidth="1"/>
    <col min="6" max="7" width="18" style="478" customWidth="1"/>
    <col min="8" max="8" width="20.140625" style="478" customWidth="1"/>
    <col min="9" max="9" width="19" style="598" customWidth="1"/>
    <col min="10" max="11" width="21.42578125" style="489" customWidth="1"/>
    <col min="12" max="12" width="21" style="478" customWidth="1"/>
    <col min="13" max="13" width="13.7109375" style="478" customWidth="1"/>
    <col min="14" max="14" width="15.28515625" style="478" customWidth="1"/>
    <col min="15" max="15" width="17.85546875" style="478" customWidth="1"/>
    <col min="16" max="16" width="18.42578125" style="478" customWidth="1"/>
    <col min="17" max="17" width="19.42578125" style="478" customWidth="1"/>
    <col min="18" max="18" width="20.85546875" style="478" customWidth="1"/>
    <col min="19" max="19" width="21.28515625" style="478" customWidth="1"/>
    <col min="20" max="20" width="21.7109375" style="478" bestFit="1" customWidth="1"/>
    <col min="21" max="21" width="20" style="478" customWidth="1"/>
    <col min="22" max="22" width="24.42578125" style="478" bestFit="1" customWidth="1"/>
    <col min="23" max="23" width="15" style="478" customWidth="1"/>
    <col min="24" max="24" width="12.140625" style="478" bestFit="1" customWidth="1"/>
    <col min="25" max="25" width="12.42578125" style="478" customWidth="1"/>
    <col min="26" max="26" width="15.85546875" style="478" customWidth="1"/>
    <col min="27" max="27" width="17.85546875" style="478" customWidth="1"/>
    <col min="28" max="28" width="15.7109375" style="478" customWidth="1"/>
    <col min="29" max="29" width="14.42578125" style="478" customWidth="1"/>
    <col min="30" max="30" width="13.7109375" style="478" customWidth="1"/>
    <col min="31" max="31" width="14.85546875" style="478" bestFit="1" customWidth="1"/>
    <col min="32" max="32" width="15.28515625" style="478" customWidth="1"/>
    <col min="33" max="34" width="13.42578125" style="478" hidden="1" customWidth="1"/>
    <col min="35" max="35" width="13.85546875" style="478" hidden="1" customWidth="1"/>
    <col min="36" max="36" width="10.85546875" style="478" hidden="1" customWidth="1"/>
    <col min="37" max="39" width="8.85546875" style="478" hidden="1" customWidth="1"/>
    <col min="40" max="40" width="15.42578125" style="478" hidden="1" customWidth="1"/>
    <col min="41" max="41" width="14.140625" style="478" hidden="1" customWidth="1"/>
    <col min="42" max="68" width="8.85546875" style="478" hidden="1" customWidth="1"/>
    <col min="69" max="69" width="9.140625" style="478" hidden="1" customWidth="1"/>
    <col min="70" max="16384" width="8.85546875" style="478" hidden="1"/>
  </cols>
  <sheetData>
    <row r="1" spans="2:37"/>
    <row r="2" spans="2:37" s="480" customFormat="1" ht="75.75" customHeight="1">
      <c r="B2" s="426"/>
      <c r="C2" s="427"/>
      <c r="D2" s="426"/>
      <c r="E2" s="426"/>
      <c r="F2" s="426"/>
      <c r="G2" s="426"/>
      <c r="H2" s="426"/>
      <c r="I2" s="426"/>
      <c r="J2" s="247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</row>
    <row r="3" spans="2:37" s="480" customFormat="1" ht="24" customHeight="1">
      <c r="B3" s="426"/>
      <c r="C3" s="427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</row>
    <row r="4" spans="2:37" s="480" customFormat="1" ht="18.75" customHeight="1">
      <c r="B4" s="481"/>
      <c r="C4" s="482"/>
      <c r="D4" s="899" t="s">
        <v>448</v>
      </c>
      <c r="E4" s="900"/>
      <c r="F4" s="248">
        <v>0</v>
      </c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AB4" s="484"/>
    </row>
    <row r="5" spans="2:37" ht="50.25" customHeight="1">
      <c r="B5" s="485"/>
      <c r="C5" s="486"/>
      <c r="G5" s="487"/>
      <c r="H5" s="488" t="s">
        <v>1217</v>
      </c>
      <c r="I5" s="249">
        <v>4</v>
      </c>
      <c r="K5" s="490" t="s">
        <v>449</v>
      </c>
      <c r="L5" s="428" t="e">
        <f>#REF!</f>
        <v>#REF!</v>
      </c>
      <c r="N5" s="491" t="s">
        <v>1218</v>
      </c>
      <c r="O5" s="250"/>
      <c r="Q5" s="492" t="s">
        <v>469</v>
      </c>
      <c r="R5" s="428" t="e">
        <f>#REF!</f>
        <v>#REF!</v>
      </c>
      <c r="T5" s="492" t="s">
        <v>390</v>
      </c>
      <c r="U5" s="428" t="e">
        <f>#REF!</f>
        <v>#REF!</v>
      </c>
      <c r="W5" s="429">
        <f>I5</f>
        <v>4</v>
      </c>
      <c r="Y5" s="906"/>
      <c r="Z5" s="484"/>
      <c r="AA5" s="484"/>
      <c r="AB5" s="493"/>
      <c r="AC5" s="494"/>
      <c r="AD5" s="494"/>
      <c r="AE5" s="494"/>
      <c r="AF5" s="484"/>
      <c r="AG5" s="484"/>
      <c r="AH5" s="494"/>
      <c r="AI5" s="494"/>
      <c r="AJ5" s="494"/>
      <c r="AK5" s="494"/>
    </row>
    <row r="6" spans="2:37" ht="45.75" customHeight="1">
      <c r="B6" s="934" t="s">
        <v>154</v>
      </c>
      <c r="C6" s="430" t="s">
        <v>224</v>
      </c>
      <c r="D6" s="936" t="s">
        <v>238</v>
      </c>
      <c r="E6" s="937"/>
      <c r="F6" s="937"/>
      <c r="G6" s="937"/>
      <c r="H6" s="937"/>
      <c r="I6" s="937"/>
      <c r="J6" s="937"/>
      <c r="K6" s="938"/>
      <c r="L6" s="933" t="s">
        <v>239</v>
      </c>
      <c r="M6" s="933"/>
      <c r="N6" s="933"/>
      <c r="O6" s="933"/>
      <c r="P6" s="933"/>
      <c r="Q6" s="933"/>
      <c r="R6" s="933"/>
      <c r="S6" s="933"/>
      <c r="T6" s="939" t="s">
        <v>468</v>
      </c>
      <c r="U6" s="939"/>
      <c r="V6" s="939"/>
      <c r="X6" s="495"/>
      <c r="Y6" s="906"/>
      <c r="Z6" s="494"/>
      <c r="AA6" s="484"/>
      <c r="AB6" s="493"/>
      <c r="AC6" s="494"/>
      <c r="AD6" s="494"/>
      <c r="AE6" s="484"/>
      <c r="AF6" s="484"/>
      <c r="AG6" s="484"/>
      <c r="AH6" s="494"/>
      <c r="AI6" s="494"/>
      <c r="AJ6" s="494"/>
      <c r="AK6" s="494"/>
    </row>
    <row r="7" spans="2:37" ht="46.5" customHeight="1">
      <c r="B7" s="935"/>
      <c r="C7" s="431" t="s">
        <v>657</v>
      </c>
      <c r="D7" s="432" t="s">
        <v>536</v>
      </c>
      <c r="E7" s="433" t="s">
        <v>241</v>
      </c>
      <c r="F7" s="432" t="s">
        <v>1211</v>
      </c>
      <c r="G7" s="432" t="s">
        <v>1210</v>
      </c>
      <c r="H7" s="432" t="s">
        <v>235</v>
      </c>
      <c r="I7" s="432" t="s">
        <v>447</v>
      </c>
      <c r="J7" s="434" t="s">
        <v>247</v>
      </c>
      <c r="K7" s="434" t="s">
        <v>465</v>
      </c>
      <c r="L7" s="435" t="s">
        <v>182</v>
      </c>
      <c r="M7" s="437" t="s">
        <v>227</v>
      </c>
      <c r="N7" s="437" t="s">
        <v>225</v>
      </c>
      <c r="O7" s="437" t="s">
        <v>1212</v>
      </c>
      <c r="P7" s="437" t="s">
        <v>473</v>
      </c>
      <c r="Q7" s="437" t="s">
        <v>244</v>
      </c>
      <c r="R7" s="437" t="s">
        <v>245</v>
      </c>
      <c r="S7" s="437" t="s">
        <v>466</v>
      </c>
      <c r="T7" s="479" t="s">
        <v>471</v>
      </c>
      <c r="U7" s="479" t="s">
        <v>467</v>
      </c>
      <c r="V7" s="479" t="s">
        <v>518</v>
      </c>
      <c r="X7" s="496"/>
      <c r="Y7" s="497"/>
      <c r="Z7" s="498"/>
      <c r="AA7" s="484"/>
      <c r="AB7" s="484"/>
      <c r="AC7" s="494"/>
      <c r="AD7" s="494"/>
      <c r="AE7" s="498"/>
      <c r="AF7" s="484"/>
      <c r="AG7" s="498"/>
      <c r="AH7" s="494"/>
      <c r="AI7" s="494"/>
      <c r="AJ7" s="494"/>
      <c r="AK7" s="494"/>
    </row>
    <row r="8" spans="2:37" s="480" customFormat="1">
      <c r="B8" s="827">
        <v>1</v>
      </c>
      <c r="C8" s="816" t="s">
        <v>633</v>
      </c>
      <c r="D8" s="831">
        <v>270</v>
      </c>
      <c r="E8" s="832" t="s">
        <v>470</v>
      </c>
      <c r="F8" s="848">
        <v>72</v>
      </c>
      <c r="G8" s="833">
        <v>0.16</v>
      </c>
      <c r="H8" s="804"/>
      <c r="I8" s="791">
        <f>H8*$I$5</f>
        <v>0</v>
      </c>
      <c r="J8" s="806">
        <f>I8</f>
        <v>0</v>
      </c>
      <c r="K8" s="813" t="e">
        <f>J8*(1+$L$5)</f>
        <v>#REF!</v>
      </c>
      <c r="L8" s="436" t="s">
        <v>207</v>
      </c>
      <c r="M8" s="252">
        <v>0</v>
      </c>
      <c r="N8" s="438">
        <f t="shared" ref="N8:N15" si="0">M8/60</f>
        <v>0</v>
      </c>
      <c r="O8" s="439" t="e">
        <f>#REF!*(1-$O$5)</f>
        <v>#REF!</v>
      </c>
      <c r="P8" s="807" t="e">
        <f>SUM(N8*O8,N9*O9,N10*O10,N11*O11)</f>
        <v>#REF!</v>
      </c>
      <c r="Q8" s="808">
        <v>1</v>
      </c>
      <c r="R8" s="807" t="e">
        <f>Q8*P8</f>
        <v>#REF!</v>
      </c>
      <c r="S8" s="809" t="e">
        <f>R8*(1+$R$5)</f>
        <v>#REF!</v>
      </c>
      <c r="T8" s="802" t="e">
        <f>J8+R8</f>
        <v>#REF!</v>
      </c>
      <c r="U8" s="802" t="e">
        <f>S8+K8</f>
        <v>#REF!</v>
      </c>
      <c r="V8" s="802" t="e">
        <f>U8*(1+$U$5)</f>
        <v>#REF!</v>
      </c>
      <c r="W8" s="897"/>
      <c r="X8" s="892"/>
      <c r="Y8" s="896"/>
      <c r="Z8" s="499"/>
      <c r="AA8" s="499"/>
      <c r="AB8" s="500"/>
      <c r="AC8" s="494"/>
      <c r="AD8" s="494"/>
      <c r="AE8" s="501"/>
      <c r="AF8" s="500"/>
      <c r="AG8" s="502"/>
      <c r="AH8" s="494"/>
      <c r="AI8" s="494"/>
      <c r="AJ8" s="494"/>
      <c r="AK8" s="494"/>
    </row>
    <row r="9" spans="2:37" ht="12.75" customHeight="1">
      <c r="B9" s="827"/>
      <c r="C9" s="816"/>
      <c r="D9" s="831"/>
      <c r="E9" s="831"/>
      <c r="F9" s="846"/>
      <c r="G9" s="834"/>
      <c r="H9" s="804"/>
      <c r="I9" s="791"/>
      <c r="J9" s="806"/>
      <c r="K9" s="814"/>
      <c r="L9" s="436" t="s">
        <v>185</v>
      </c>
      <c r="M9" s="252">
        <v>0</v>
      </c>
      <c r="N9" s="438">
        <f t="shared" si="0"/>
        <v>0</v>
      </c>
      <c r="O9" s="439" t="e">
        <f>#REF!*(1-$O$5)</f>
        <v>#REF!</v>
      </c>
      <c r="P9" s="807"/>
      <c r="Q9" s="808"/>
      <c r="R9" s="807"/>
      <c r="S9" s="810"/>
      <c r="T9" s="802"/>
      <c r="U9" s="812"/>
      <c r="V9" s="802"/>
      <c r="W9" s="897"/>
      <c r="X9" s="892"/>
      <c r="Y9" s="896"/>
      <c r="Z9" s="499"/>
      <c r="AA9" s="499"/>
      <c r="AB9" s="500"/>
      <c r="AC9" s="494"/>
      <c r="AD9" s="494"/>
      <c r="AE9" s="501"/>
      <c r="AF9" s="500"/>
      <c r="AG9" s="502"/>
      <c r="AH9" s="494"/>
      <c r="AI9" s="494"/>
      <c r="AJ9" s="494"/>
      <c r="AK9" s="494"/>
    </row>
    <row r="10" spans="2:37" ht="12.75" customHeight="1">
      <c r="B10" s="827"/>
      <c r="C10" s="816"/>
      <c r="D10" s="831"/>
      <c r="E10" s="831"/>
      <c r="F10" s="846"/>
      <c r="G10" s="834"/>
      <c r="H10" s="804"/>
      <c r="I10" s="791"/>
      <c r="J10" s="806"/>
      <c r="K10" s="814"/>
      <c r="L10" s="436" t="s">
        <v>220</v>
      </c>
      <c r="M10" s="252">
        <v>0</v>
      </c>
      <c r="N10" s="438">
        <f t="shared" si="0"/>
        <v>0</v>
      </c>
      <c r="O10" s="439" t="e">
        <f>#REF!*(1-$O$5)</f>
        <v>#REF!</v>
      </c>
      <c r="P10" s="807"/>
      <c r="Q10" s="808"/>
      <c r="R10" s="807"/>
      <c r="S10" s="810"/>
      <c r="T10" s="802"/>
      <c r="U10" s="812"/>
      <c r="V10" s="802"/>
      <c r="W10" s="897"/>
      <c r="X10" s="892"/>
      <c r="Y10" s="896"/>
      <c r="Z10" s="499"/>
      <c r="AA10" s="499"/>
      <c r="AB10" s="500"/>
      <c r="AC10" s="494"/>
      <c r="AD10" s="494"/>
      <c r="AE10" s="501"/>
      <c r="AF10" s="500"/>
      <c r="AG10" s="502"/>
      <c r="AH10" s="494"/>
      <c r="AI10" s="494"/>
      <c r="AJ10" s="494"/>
      <c r="AK10" s="494"/>
    </row>
    <row r="11" spans="2:37" ht="12.75" customHeight="1">
      <c r="B11" s="827"/>
      <c r="C11" s="816"/>
      <c r="D11" s="831"/>
      <c r="E11" s="831"/>
      <c r="F11" s="847"/>
      <c r="G11" s="834"/>
      <c r="H11" s="804"/>
      <c r="I11" s="791"/>
      <c r="J11" s="806"/>
      <c r="K11" s="815"/>
      <c r="L11" s="436" t="s">
        <v>226</v>
      </c>
      <c r="M11" s="252">
        <v>0</v>
      </c>
      <c r="N11" s="438">
        <f t="shared" si="0"/>
        <v>0</v>
      </c>
      <c r="O11" s="439" t="e">
        <f>#REF!*(1-$O$5)</f>
        <v>#REF!</v>
      </c>
      <c r="P11" s="807"/>
      <c r="Q11" s="808"/>
      <c r="R11" s="807"/>
      <c r="S11" s="811"/>
      <c r="T11" s="802"/>
      <c r="U11" s="812"/>
      <c r="V11" s="802"/>
      <c r="W11" s="897"/>
      <c r="X11" s="892"/>
      <c r="Y11" s="896"/>
      <c r="Z11" s="499"/>
      <c r="AA11" s="499"/>
      <c r="AB11" s="500"/>
      <c r="AC11" s="494"/>
      <c r="AD11" s="494"/>
      <c r="AE11" s="501"/>
      <c r="AF11" s="500"/>
      <c r="AG11" s="502"/>
      <c r="AH11" s="494"/>
      <c r="AI11" s="494"/>
      <c r="AJ11" s="494"/>
      <c r="AK11" s="494"/>
    </row>
    <row r="12" spans="2:37" ht="12.75" customHeight="1">
      <c r="B12" s="827">
        <v>2</v>
      </c>
      <c r="C12" s="816" t="s">
        <v>634</v>
      </c>
      <c r="D12" s="831">
        <v>300</v>
      </c>
      <c r="E12" s="832" t="s">
        <v>470</v>
      </c>
      <c r="F12" s="848">
        <v>72</v>
      </c>
      <c r="G12" s="833">
        <v>0.16</v>
      </c>
      <c r="H12" s="804"/>
      <c r="I12" s="791">
        <f t="shared" ref="I12" si="1">H12*$I$5</f>
        <v>0</v>
      </c>
      <c r="J12" s="806">
        <f>I12</f>
        <v>0</v>
      </c>
      <c r="K12" s="813" t="e">
        <f>J12*(1+$L$5)</f>
        <v>#REF!</v>
      </c>
      <c r="L12" s="436" t="s">
        <v>207</v>
      </c>
      <c r="M12" s="252">
        <v>0</v>
      </c>
      <c r="N12" s="438">
        <f t="shared" si="0"/>
        <v>0</v>
      </c>
      <c r="O12" s="439" t="e">
        <f>#REF!*(1-$O$5)</f>
        <v>#REF!</v>
      </c>
      <c r="P12" s="807" t="e">
        <f>SUM(N12*O12,N13*O13,N14*O14,N15*O15)</f>
        <v>#REF!</v>
      </c>
      <c r="Q12" s="808">
        <v>1</v>
      </c>
      <c r="R12" s="807" t="e">
        <f>Q12*P12</f>
        <v>#REF!</v>
      </c>
      <c r="S12" s="809" t="e">
        <f>R12*(1+$R$5)</f>
        <v>#REF!</v>
      </c>
      <c r="T12" s="802" t="e">
        <f>J12+R12</f>
        <v>#REF!</v>
      </c>
      <c r="U12" s="802" t="e">
        <f>S12+K12</f>
        <v>#REF!</v>
      </c>
      <c r="V12" s="802" t="e">
        <f>U12*(1+$U$5)</f>
        <v>#REF!</v>
      </c>
      <c r="W12" s="503"/>
      <c r="X12" s="462"/>
      <c r="Y12" s="504"/>
      <c r="Z12" s="499"/>
      <c r="AA12" s="499"/>
      <c r="AB12" s="500"/>
      <c r="AC12" s="494"/>
      <c r="AD12" s="494"/>
      <c r="AE12" s="501"/>
      <c r="AF12" s="500"/>
      <c r="AG12" s="502"/>
      <c r="AH12" s="494"/>
      <c r="AI12" s="494"/>
      <c r="AJ12" s="494"/>
      <c r="AK12" s="494"/>
    </row>
    <row r="13" spans="2:37" ht="12.75" customHeight="1">
      <c r="B13" s="827"/>
      <c r="C13" s="816"/>
      <c r="D13" s="831"/>
      <c r="E13" s="831"/>
      <c r="F13" s="846"/>
      <c r="G13" s="834"/>
      <c r="H13" s="804"/>
      <c r="I13" s="791"/>
      <c r="J13" s="806"/>
      <c r="K13" s="814"/>
      <c r="L13" s="436" t="s">
        <v>185</v>
      </c>
      <c r="M13" s="252">
        <v>0</v>
      </c>
      <c r="N13" s="438">
        <f t="shared" si="0"/>
        <v>0</v>
      </c>
      <c r="O13" s="439" t="e">
        <f>#REF!*(1-$O$5)</f>
        <v>#REF!</v>
      </c>
      <c r="P13" s="807"/>
      <c r="Q13" s="808"/>
      <c r="R13" s="807"/>
      <c r="S13" s="810"/>
      <c r="T13" s="802"/>
      <c r="U13" s="812"/>
      <c r="V13" s="802"/>
      <c r="W13" s="503"/>
      <c r="X13" s="462"/>
      <c r="Y13" s="504"/>
      <c r="Z13" s="499"/>
      <c r="AA13" s="499"/>
      <c r="AB13" s="500"/>
      <c r="AC13" s="494"/>
      <c r="AD13" s="494"/>
      <c r="AE13" s="501"/>
      <c r="AF13" s="500"/>
      <c r="AG13" s="502"/>
      <c r="AH13" s="494"/>
      <c r="AI13" s="494"/>
      <c r="AJ13" s="494"/>
      <c r="AK13" s="494"/>
    </row>
    <row r="14" spans="2:37" ht="12.75" customHeight="1">
      <c r="B14" s="827"/>
      <c r="C14" s="816"/>
      <c r="D14" s="831"/>
      <c r="E14" s="831"/>
      <c r="F14" s="846"/>
      <c r="G14" s="834"/>
      <c r="H14" s="804"/>
      <c r="I14" s="791"/>
      <c r="J14" s="806"/>
      <c r="K14" s="814"/>
      <c r="L14" s="436" t="s">
        <v>220</v>
      </c>
      <c r="M14" s="252">
        <v>0</v>
      </c>
      <c r="N14" s="438">
        <f t="shared" si="0"/>
        <v>0</v>
      </c>
      <c r="O14" s="439" t="e">
        <f>#REF!*(1-$O$5)</f>
        <v>#REF!</v>
      </c>
      <c r="P14" s="807"/>
      <c r="Q14" s="808"/>
      <c r="R14" s="807"/>
      <c r="S14" s="810"/>
      <c r="T14" s="802"/>
      <c r="U14" s="812"/>
      <c r="V14" s="802"/>
      <c r="W14" s="503"/>
      <c r="X14" s="462"/>
      <c r="Y14" s="504"/>
      <c r="Z14" s="499"/>
      <c r="AA14" s="499"/>
      <c r="AB14" s="500"/>
      <c r="AC14" s="494"/>
      <c r="AD14" s="494"/>
      <c r="AE14" s="501"/>
      <c r="AF14" s="500"/>
      <c r="AG14" s="502"/>
      <c r="AH14" s="494"/>
      <c r="AI14" s="494"/>
      <c r="AJ14" s="494"/>
      <c r="AK14" s="494"/>
    </row>
    <row r="15" spans="2:37" ht="12.75" customHeight="1">
      <c r="B15" s="827"/>
      <c r="C15" s="816"/>
      <c r="D15" s="831"/>
      <c r="E15" s="831"/>
      <c r="F15" s="847"/>
      <c r="G15" s="834"/>
      <c r="H15" s="804"/>
      <c r="I15" s="791"/>
      <c r="J15" s="806"/>
      <c r="K15" s="815"/>
      <c r="L15" s="436" t="s">
        <v>226</v>
      </c>
      <c r="M15" s="252">
        <v>40.5</v>
      </c>
      <c r="N15" s="438">
        <f t="shared" si="0"/>
        <v>0.67500000000000004</v>
      </c>
      <c r="O15" s="439" t="e">
        <f>#REF!*(1-$O$5)</f>
        <v>#REF!</v>
      </c>
      <c r="P15" s="807"/>
      <c r="Q15" s="808"/>
      <c r="R15" s="807"/>
      <c r="S15" s="811"/>
      <c r="T15" s="802"/>
      <c r="U15" s="812"/>
      <c r="V15" s="802"/>
      <c r="W15" s="503"/>
      <c r="X15" s="462"/>
      <c r="Y15" s="504"/>
      <c r="Z15" s="499"/>
      <c r="AA15" s="499"/>
      <c r="AB15" s="500"/>
      <c r="AC15" s="494"/>
      <c r="AD15" s="494"/>
      <c r="AE15" s="501"/>
      <c r="AF15" s="500"/>
      <c r="AG15" s="502"/>
      <c r="AH15" s="494"/>
      <c r="AI15" s="494"/>
      <c r="AJ15" s="494"/>
      <c r="AK15" s="494"/>
    </row>
    <row r="16" spans="2:37" ht="12.75" customHeight="1">
      <c r="B16" s="827">
        <v>3</v>
      </c>
      <c r="C16" s="816" t="s">
        <v>635</v>
      </c>
      <c r="D16" s="831">
        <v>305</v>
      </c>
      <c r="E16" s="832" t="s">
        <v>470</v>
      </c>
      <c r="F16" s="848">
        <v>72</v>
      </c>
      <c r="G16" s="833">
        <v>0.16</v>
      </c>
      <c r="H16" s="804"/>
      <c r="I16" s="791">
        <f t="shared" ref="I16" si="2">H16*$I$5</f>
        <v>0</v>
      </c>
      <c r="J16" s="806">
        <f>I16</f>
        <v>0</v>
      </c>
      <c r="K16" s="813" t="e">
        <f>J16*(1+$L$5)</f>
        <v>#REF!</v>
      </c>
      <c r="L16" s="436" t="s">
        <v>207</v>
      </c>
      <c r="M16" s="252">
        <v>0</v>
      </c>
      <c r="N16" s="438">
        <f t="shared" ref="N16:N79" si="3">M16/60</f>
        <v>0</v>
      </c>
      <c r="O16" s="439" t="e">
        <f>#REF!*(1-$O$5)</f>
        <v>#REF!</v>
      </c>
      <c r="P16" s="807" t="e">
        <f>SUM(N16*O16,N17*O17,N18*O18,N19*O19)</f>
        <v>#REF!</v>
      </c>
      <c r="Q16" s="808">
        <v>1</v>
      </c>
      <c r="R16" s="807" t="e">
        <f>Q16*P16</f>
        <v>#REF!</v>
      </c>
      <c r="S16" s="809" t="e">
        <f>R16*(1+$R$5)</f>
        <v>#REF!</v>
      </c>
      <c r="T16" s="802" t="e">
        <f>J16+R16</f>
        <v>#REF!</v>
      </c>
      <c r="U16" s="802" t="e">
        <f>S16+K16</f>
        <v>#REF!</v>
      </c>
      <c r="V16" s="802" t="e">
        <f>U16*(1+$U$5)</f>
        <v>#REF!</v>
      </c>
      <c r="W16" s="503"/>
      <c r="X16" s="462"/>
      <c r="Y16" s="504"/>
      <c r="Z16" s="499"/>
      <c r="AA16" s="499"/>
      <c r="AB16" s="500"/>
      <c r="AC16" s="494"/>
      <c r="AD16" s="494"/>
      <c r="AE16" s="501"/>
      <c r="AF16" s="500"/>
      <c r="AG16" s="502"/>
      <c r="AH16" s="494"/>
      <c r="AI16" s="494"/>
      <c r="AJ16" s="494"/>
      <c r="AK16" s="494"/>
    </row>
    <row r="17" spans="2:37" ht="12.75" customHeight="1">
      <c r="B17" s="827"/>
      <c r="C17" s="816"/>
      <c r="D17" s="831"/>
      <c r="E17" s="831"/>
      <c r="F17" s="846"/>
      <c r="G17" s="834"/>
      <c r="H17" s="804"/>
      <c r="I17" s="791"/>
      <c r="J17" s="806"/>
      <c r="K17" s="814"/>
      <c r="L17" s="436" t="s">
        <v>185</v>
      </c>
      <c r="M17" s="252">
        <v>0</v>
      </c>
      <c r="N17" s="438">
        <f t="shared" si="3"/>
        <v>0</v>
      </c>
      <c r="O17" s="439" t="e">
        <f>#REF!*(1-$O$5)</f>
        <v>#REF!</v>
      </c>
      <c r="P17" s="807"/>
      <c r="Q17" s="808"/>
      <c r="R17" s="807"/>
      <c r="S17" s="810"/>
      <c r="T17" s="802"/>
      <c r="U17" s="812"/>
      <c r="V17" s="802"/>
      <c r="W17" s="503"/>
      <c r="X17" s="462"/>
      <c r="Y17" s="504"/>
      <c r="Z17" s="499"/>
      <c r="AA17" s="499"/>
      <c r="AB17" s="500"/>
      <c r="AC17" s="494"/>
      <c r="AD17" s="494"/>
      <c r="AE17" s="501"/>
      <c r="AF17" s="500"/>
      <c r="AG17" s="502"/>
      <c r="AH17" s="494"/>
      <c r="AI17" s="494"/>
      <c r="AJ17" s="494"/>
      <c r="AK17" s="494"/>
    </row>
    <row r="18" spans="2:37" ht="12.75" customHeight="1">
      <c r="B18" s="827"/>
      <c r="C18" s="816"/>
      <c r="D18" s="831"/>
      <c r="E18" s="831"/>
      <c r="F18" s="846"/>
      <c r="G18" s="834"/>
      <c r="H18" s="804"/>
      <c r="I18" s="791"/>
      <c r="J18" s="806"/>
      <c r="K18" s="814"/>
      <c r="L18" s="436" t="s">
        <v>220</v>
      </c>
      <c r="M18" s="252">
        <v>0</v>
      </c>
      <c r="N18" s="438">
        <f t="shared" si="3"/>
        <v>0</v>
      </c>
      <c r="O18" s="439" t="e">
        <f>#REF!*(1-$O$5)</f>
        <v>#REF!</v>
      </c>
      <c r="P18" s="807"/>
      <c r="Q18" s="808"/>
      <c r="R18" s="807"/>
      <c r="S18" s="810"/>
      <c r="T18" s="802"/>
      <c r="U18" s="812"/>
      <c r="V18" s="802"/>
      <c r="W18" s="503"/>
      <c r="X18" s="462"/>
      <c r="Y18" s="504"/>
      <c r="Z18" s="499"/>
      <c r="AA18" s="499"/>
      <c r="AB18" s="500"/>
      <c r="AC18" s="494"/>
      <c r="AD18" s="494"/>
      <c r="AE18" s="501"/>
      <c r="AF18" s="500"/>
      <c r="AG18" s="502"/>
      <c r="AH18" s="494"/>
      <c r="AI18" s="494"/>
      <c r="AJ18" s="494"/>
      <c r="AK18" s="494"/>
    </row>
    <row r="19" spans="2:37" ht="12.75" customHeight="1">
      <c r="B19" s="827"/>
      <c r="C19" s="816"/>
      <c r="D19" s="831"/>
      <c r="E19" s="831"/>
      <c r="F19" s="847"/>
      <c r="G19" s="834"/>
      <c r="H19" s="804"/>
      <c r="I19" s="791"/>
      <c r="J19" s="806"/>
      <c r="K19" s="815"/>
      <c r="L19" s="436" t="s">
        <v>226</v>
      </c>
      <c r="M19" s="252">
        <v>0</v>
      </c>
      <c r="N19" s="438">
        <f t="shared" si="3"/>
        <v>0</v>
      </c>
      <c r="O19" s="439" t="e">
        <f>#REF!*(1-$O$5)</f>
        <v>#REF!</v>
      </c>
      <c r="P19" s="807"/>
      <c r="Q19" s="808"/>
      <c r="R19" s="807"/>
      <c r="S19" s="811"/>
      <c r="T19" s="802"/>
      <c r="U19" s="812"/>
      <c r="V19" s="802"/>
      <c r="W19" s="503"/>
      <c r="X19" s="462"/>
      <c r="Y19" s="504"/>
      <c r="Z19" s="499"/>
      <c r="AA19" s="499"/>
      <c r="AB19" s="500"/>
      <c r="AC19" s="494"/>
      <c r="AD19" s="494"/>
      <c r="AE19" s="501"/>
      <c r="AF19" s="500"/>
      <c r="AG19" s="502"/>
      <c r="AH19" s="494"/>
      <c r="AI19" s="494"/>
      <c r="AJ19" s="494"/>
      <c r="AK19" s="494"/>
    </row>
    <row r="20" spans="2:37" ht="12.75" customHeight="1">
      <c r="B20" s="827">
        <v>4</v>
      </c>
      <c r="C20" s="816" t="s">
        <v>636</v>
      </c>
      <c r="D20" s="831">
        <v>310</v>
      </c>
      <c r="E20" s="832" t="s">
        <v>470</v>
      </c>
      <c r="F20" s="848">
        <v>72</v>
      </c>
      <c r="G20" s="833">
        <v>0.16</v>
      </c>
      <c r="H20" s="804"/>
      <c r="I20" s="791">
        <f t="shared" ref="I20" si="4">H20*$I$5</f>
        <v>0</v>
      </c>
      <c r="J20" s="806">
        <f>I20</f>
        <v>0</v>
      </c>
      <c r="K20" s="813" t="e">
        <f>J20*(1+$L$5)</f>
        <v>#REF!</v>
      </c>
      <c r="L20" s="436" t="s">
        <v>207</v>
      </c>
      <c r="M20" s="252">
        <v>0</v>
      </c>
      <c r="N20" s="438">
        <f t="shared" si="3"/>
        <v>0</v>
      </c>
      <c r="O20" s="439" t="e">
        <f>#REF!*(1-$O$5)</f>
        <v>#REF!</v>
      </c>
      <c r="P20" s="807" t="e">
        <f>SUM(N20*O20,N21*O21,N22*O22,N23*O23)</f>
        <v>#REF!</v>
      </c>
      <c r="Q20" s="808">
        <v>1</v>
      </c>
      <c r="R20" s="807" t="e">
        <f>Q20*P20</f>
        <v>#REF!</v>
      </c>
      <c r="S20" s="809" t="e">
        <f>R20*(1+$R$5)</f>
        <v>#REF!</v>
      </c>
      <c r="T20" s="802" t="e">
        <f>J20+R20</f>
        <v>#REF!</v>
      </c>
      <c r="U20" s="802" t="e">
        <f>S20+K20</f>
        <v>#REF!</v>
      </c>
      <c r="V20" s="802" t="e">
        <f>U20*(1+$U$5)</f>
        <v>#REF!</v>
      </c>
      <c r="W20" s="503"/>
      <c r="X20" s="462"/>
      <c r="Y20" s="504"/>
      <c r="Z20" s="499"/>
      <c r="AA20" s="499"/>
      <c r="AB20" s="500"/>
      <c r="AC20" s="494"/>
      <c r="AD20" s="494"/>
      <c r="AE20" s="501"/>
      <c r="AF20" s="500"/>
      <c r="AG20" s="502"/>
      <c r="AH20" s="494"/>
      <c r="AI20" s="494"/>
      <c r="AJ20" s="494"/>
      <c r="AK20" s="494"/>
    </row>
    <row r="21" spans="2:37" ht="12.75" customHeight="1">
      <c r="B21" s="827"/>
      <c r="C21" s="816"/>
      <c r="D21" s="831"/>
      <c r="E21" s="831"/>
      <c r="F21" s="846"/>
      <c r="G21" s="834"/>
      <c r="H21" s="804"/>
      <c r="I21" s="791"/>
      <c r="J21" s="806"/>
      <c r="K21" s="814"/>
      <c r="L21" s="436" t="s">
        <v>185</v>
      </c>
      <c r="M21" s="252">
        <v>0</v>
      </c>
      <c r="N21" s="438">
        <f t="shared" si="3"/>
        <v>0</v>
      </c>
      <c r="O21" s="439" t="e">
        <f>#REF!*(1-$O$5)</f>
        <v>#REF!</v>
      </c>
      <c r="P21" s="807"/>
      <c r="Q21" s="808"/>
      <c r="R21" s="807"/>
      <c r="S21" s="810"/>
      <c r="T21" s="802"/>
      <c r="U21" s="812"/>
      <c r="V21" s="802"/>
      <c r="W21" s="503"/>
      <c r="X21" s="462"/>
      <c r="Y21" s="504"/>
      <c r="Z21" s="499"/>
      <c r="AA21" s="499"/>
      <c r="AB21" s="500"/>
      <c r="AC21" s="494"/>
      <c r="AD21" s="494"/>
      <c r="AE21" s="501"/>
      <c r="AF21" s="500"/>
      <c r="AG21" s="502"/>
      <c r="AH21" s="494"/>
      <c r="AI21" s="494"/>
      <c r="AJ21" s="494"/>
      <c r="AK21" s="494"/>
    </row>
    <row r="22" spans="2:37" ht="12.75" customHeight="1">
      <c r="B22" s="827"/>
      <c r="C22" s="816"/>
      <c r="D22" s="831"/>
      <c r="E22" s="831"/>
      <c r="F22" s="846"/>
      <c r="G22" s="834"/>
      <c r="H22" s="804"/>
      <c r="I22" s="791"/>
      <c r="J22" s="806"/>
      <c r="K22" s="814"/>
      <c r="L22" s="436" t="s">
        <v>220</v>
      </c>
      <c r="M22" s="252">
        <v>0</v>
      </c>
      <c r="N22" s="438">
        <f t="shared" si="3"/>
        <v>0</v>
      </c>
      <c r="O22" s="439" t="e">
        <f>#REF!*(1-$O$5)</f>
        <v>#REF!</v>
      </c>
      <c r="P22" s="807"/>
      <c r="Q22" s="808"/>
      <c r="R22" s="807"/>
      <c r="S22" s="810"/>
      <c r="T22" s="802"/>
      <c r="U22" s="812"/>
      <c r="V22" s="802"/>
      <c r="W22" s="503"/>
      <c r="X22" s="462"/>
      <c r="Y22" s="504"/>
      <c r="Z22" s="499"/>
      <c r="AA22" s="499"/>
      <c r="AB22" s="500"/>
      <c r="AC22" s="494"/>
      <c r="AD22" s="494"/>
      <c r="AE22" s="501"/>
      <c r="AF22" s="500"/>
      <c r="AG22" s="502"/>
      <c r="AH22" s="494"/>
      <c r="AI22" s="494"/>
      <c r="AJ22" s="494"/>
      <c r="AK22" s="494"/>
    </row>
    <row r="23" spans="2:37" ht="12.75" customHeight="1">
      <c r="B23" s="827"/>
      <c r="C23" s="816"/>
      <c r="D23" s="831"/>
      <c r="E23" s="831"/>
      <c r="F23" s="847"/>
      <c r="G23" s="834"/>
      <c r="H23" s="804"/>
      <c r="I23" s="791"/>
      <c r="J23" s="806"/>
      <c r="K23" s="815"/>
      <c r="L23" s="436" t="s">
        <v>226</v>
      </c>
      <c r="M23" s="252">
        <v>88.5</v>
      </c>
      <c r="N23" s="438">
        <f t="shared" si="3"/>
        <v>1.4750000000000001</v>
      </c>
      <c r="O23" s="439" t="e">
        <f>#REF!*(1-$O$5)</f>
        <v>#REF!</v>
      </c>
      <c r="P23" s="807"/>
      <c r="Q23" s="808"/>
      <c r="R23" s="807"/>
      <c r="S23" s="811"/>
      <c r="T23" s="802"/>
      <c r="U23" s="812"/>
      <c r="V23" s="802"/>
      <c r="W23" s="503"/>
      <c r="X23" s="462"/>
      <c r="Y23" s="504"/>
      <c r="Z23" s="499"/>
      <c r="AA23" s="499"/>
      <c r="AB23" s="500"/>
      <c r="AC23" s="494"/>
      <c r="AD23" s="494"/>
      <c r="AE23" s="501"/>
      <c r="AF23" s="500"/>
      <c r="AG23" s="502"/>
      <c r="AH23" s="494"/>
      <c r="AI23" s="494"/>
      <c r="AJ23" s="494"/>
      <c r="AK23" s="494"/>
    </row>
    <row r="24" spans="2:37" ht="12.75" customHeight="1">
      <c r="B24" s="827">
        <v>5</v>
      </c>
      <c r="C24" s="816" t="s">
        <v>637</v>
      </c>
      <c r="D24" s="831">
        <v>325</v>
      </c>
      <c r="E24" s="832" t="s">
        <v>470</v>
      </c>
      <c r="F24" s="848">
        <v>72</v>
      </c>
      <c r="G24" s="833">
        <v>0.16</v>
      </c>
      <c r="H24" s="804"/>
      <c r="I24" s="791">
        <f t="shared" ref="I24" si="5">H24*$I$5</f>
        <v>0</v>
      </c>
      <c r="J24" s="806">
        <f>I24</f>
        <v>0</v>
      </c>
      <c r="K24" s="813" t="e">
        <f>J24*(1+$L$5)</f>
        <v>#REF!</v>
      </c>
      <c r="L24" s="436" t="s">
        <v>207</v>
      </c>
      <c r="M24" s="252">
        <v>0</v>
      </c>
      <c r="N24" s="438">
        <f t="shared" si="3"/>
        <v>0</v>
      </c>
      <c r="O24" s="439" t="e">
        <f>#REF!*(1-$O$5)</f>
        <v>#REF!</v>
      </c>
      <c r="P24" s="807" t="e">
        <f>SUM(N24*O24,N25*O25,N26*O26,N27*O27)</f>
        <v>#REF!</v>
      </c>
      <c r="Q24" s="808">
        <v>1</v>
      </c>
      <c r="R24" s="807" t="e">
        <f>Q24*P24</f>
        <v>#REF!</v>
      </c>
      <c r="S24" s="809" t="e">
        <f>R24*(1+$R$5)</f>
        <v>#REF!</v>
      </c>
      <c r="T24" s="802" t="e">
        <f>J24+R24</f>
        <v>#REF!</v>
      </c>
      <c r="U24" s="802" t="e">
        <f>S24+K24</f>
        <v>#REF!</v>
      </c>
      <c r="V24" s="802" t="e">
        <f>U24*(1+$U$5)</f>
        <v>#REF!</v>
      </c>
      <c r="W24" s="503"/>
      <c r="X24" s="462"/>
      <c r="Y24" s="504"/>
      <c r="Z24" s="499"/>
      <c r="AA24" s="499"/>
      <c r="AB24" s="500"/>
      <c r="AC24" s="494"/>
      <c r="AD24" s="494"/>
      <c r="AE24" s="501"/>
      <c r="AF24" s="500"/>
      <c r="AG24" s="502"/>
      <c r="AH24" s="494"/>
      <c r="AI24" s="494"/>
      <c r="AJ24" s="494"/>
      <c r="AK24" s="494"/>
    </row>
    <row r="25" spans="2:37" ht="12.75" customHeight="1">
      <c r="B25" s="827"/>
      <c r="C25" s="816"/>
      <c r="D25" s="831"/>
      <c r="E25" s="831"/>
      <c r="F25" s="846"/>
      <c r="G25" s="834"/>
      <c r="H25" s="804"/>
      <c r="I25" s="791"/>
      <c r="J25" s="806"/>
      <c r="K25" s="814"/>
      <c r="L25" s="436" t="s">
        <v>185</v>
      </c>
      <c r="M25" s="252">
        <v>0</v>
      </c>
      <c r="N25" s="438">
        <f t="shared" si="3"/>
        <v>0</v>
      </c>
      <c r="O25" s="439" t="e">
        <f>#REF!*(1-$O$5)</f>
        <v>#REF!</v>
      </c>
      <c r="P25" s="807"/>
      <c r="Q25" s="808"/>
      <c r="R25" s="807"/>
      <c r="S25" s="810"/>
      <c r="T25" s="802"/>
      <c r="U25" s="812"/>
      <c r="V25" s="802"/>
      <c r="W25" s="503"/>
      <c r="X25" s="462"/>
      <c r="Y25" s="504"/>
      <c r="Z25" s="499"/>
      <c r="AA25" s="499"/>
      <c r="AB25" s="500"/>
      <c r="AC25" s="494"/>
      <c r="AD25" s="494"/>
      <c r="AE25" s="501"/>
      <c r="AF25" s="500"/>
      <c r="AG25" s="502"/>
      <c r="AH25" s="494"/>
      <c r="AI25" s="494"/>
      <c r="AJ25" s="494"/>
      <c r="AK25" s="494"/>
    </row>
    <row r="26" spans="2:37" ht="12.75" customHeight="1">
      <c r="B26" s="827"/>
      <c r="C26" s="816"/>
      <c r="D26" s="831"/>
      <c r="E26" s="831"/>
      <c r="F26" s="846"/>
      <c r="G26" s="834"/>
      <c r="H26" s="804"/>
      <c r="I26" s="791"/>
      <c r="J26" s="806"/>
      <c r="K26" s="814"/>
      <c r="L26" s="436" t="s">
        <v>220</v>
      </c>
      <c r="M26" s="252">
        <v>0</v>
      </c>
      <c r="N26" s="438">
        <f t="shared" si="3"/>
        <v>0</v>
      </c>
      <c r="O26" s="439" t="e">
        <f>#REF!*(1-$O$5)</f>
        <v>#REF!</v>
      </c>
      <c r="P26" s="807"/>
      <c r="Q26" s="808"/>
      <c r="R26" s="807"/>
      <c r="S26" s="810"/>
      <c r="T26" s="802"/>
      <c r="U26" s="812"/>
      <c r="V26" s="802"/>
      <c r="W26" s="503"/>
      <c r="X26" s="462"/>
      <c r="Y26" s="504"/>
      <c r="Z26" s="499"/>
      <c r="AA26" s="499"/>
      <c r="AB26" s="500"/>
      <c r="AC26" s="494"/>
      <c r="AD26" s="494"/>
      <c r="AE26" s="501"/>
      <c r="AF26" s="500"/>
      <c r="AG26" s="502"/>
      <c r="AH26" s="494"/>
      <c r="AI26" s="494"/>
      <c r="AJ26" s="494"/>
      <c r="AK26" s="494"/>
    </row>
    <row r="27" spans="2:37" ht="12.75" customHeight="1">
      <c r="B27" s="827"/>
      <c r="C27" s="816"/>
      <c r="D27" s="831"/>
      <c r="E27" s="831"/>
      <c r="F27" s="847"/>
      <c r="G27" s="834"/>
      <c r="H27" s="804"/>
      <c r="I27" s="791"/>
      <c r="J27" s="806"/>
      <c r="K27" s="815"/>
      <c r="L27" s="436" t="s">
        <v>226</v>
      </c>
      <c r="M27" s="252">
        <v>0</v>
      </c>
      <c r="N27" s="438">
        <f t="shared" si="3"/>
        <v>0</v>
      </c>
      <c r="O27" s="439" t="e">
        <f>#REF!*(1-$O$5)</f>
        <v>#REF!</v>
      </c>
      <c r="P27" s="807"/>
      <c r="Q27" s="808"/>
      <c r="R27" s="807"/>
      <c r="S27" s="811"/>
      <c r="T27" s="802"/>
      <c r="U27" s="812"/>
      <c r="V27" s="802"/>
      <c r="W27" s="503"/>
      <c r="X27" s="462"/>
      <c r="Y27" s="504"/>
      <c r="Z27" s="499"/>
      <c r="AA27" s="499"/>
      <c r="AB27" s="500"/>
      <c r="AC27" s="494"/>
      <c r="AD27" s="494"/>
      <c r="AE27" s="501"/>
      <c r="AF27" s="500"/>
      <c r="AG27" s="502"/>
      <c r="AH27" s="494"/>
      <c r="AI27" s="494"/>
      <c r="AJ27" s="494"/>
      <c r="AK27" s="494"/>
    </row>
    <row r="28" spans="2:37" ht="12.75" customHeight="1">
      <c r="B28" s="827">
        <v>6</v>
      </c>
      <c r="C28" s="816" t="s">
        <v>638</v>
      </c>
      <c r="D28" s="831">
        <v>330</v>
      </c>
      <c r="E28" s="832" t="s">
        <v>470</v>
      </c>
      <c r="F28" s="848">
        <v>72</v>
      </c>
      <c r="G28" s="833">
        <v>0.16</v>
      </c>
      <c r="H28" s="804"/>
      <c r="I28" s="791">
        <f t="shared" ref="I28" si="6">H28*$I$5</f>
        <v>0</v>
      </c>
      <c r="J28" s="806">
        <f>I28</f>
        <v>0</v>
      </c>
      <c r="K28" s="813" t="e">
        <f>J28*(1+$L$5)</f>
        <v>#REF!</v>
      </c>
      <c r="L28" s="436" t="s">
        <v>207</v>
      </c>
      <c r="M28" s="252">
        <v>0</v>
      </c>
      <c r="N28" s="438">
        <f t="shared" si="3"/>
        <v>0</v>
      </c>
      <c r="O28" s="439" t="e">
        <f>#REF!*(1-$O$5)</f>
        <v>#REF!</v>
      </c>
      <c r="P28" s="807" t="e">
        <f>SUM(N28*O28,N29*O29,N30*O30,N31*O31)</f>
        <v>#REF!</v>
      </c>
      <c r="Q28" s="808">
        <v>1</v>
      </c>
      <c r="R28" s="807" t="e">
        <f>Q28*P28</f>
        <v>#REF!</v>
      </c>
      <c r="S28" s="809" t="e">
        <f>R28*(1+$R$5)</f>
        <v>#REF!</v>
      </c>
      <c r="T28" s="802" t="e">
        <f>J28+R28</f>
        <v>#REF!</v>
      </c>
      <c r="U28" s="802" t="e">
        <f>S28+K28</f>
        <v>#REF!</v>
      </c>
      <c r="V28" s="802" t="e">
        <f>U28*(1+$U$5)</f>
        <v>#REF!</v>
      </c>
      <c r="W28" s="897"/>
      <c r="X28" s="892"/>
      <c r="Y28" s="896"/>
      <c r="Z28" s="499"/>
      <c r="AA28" s="499"/>
      <c r="AB28" s="500"/>
      <c r="AC28" s="494"/>
      <c r="AD28" s="494"/>
      <c r="AE28" s="501"/>
      <c r="AF28" s="505"/>
      <c r="AG28" s="506"/>
      <c r="AH28" s="494"/>
      <c r="AI28" s="494"/>
      <c r="AJ28" s="494"/>
      <c r="AK28" s="494"/>
    </row>
    <row r="29" spans="2:37">
      <c r="B29" s="827"/>
      <c r="C29" s="816"/>
      <c r="D29" s="831"/>
      <c r="E29" s="831"/>
      <c r="F29" s="846"/>
      <c r="G29" s="834"/>
      <c r="H29" s="804"/>
      <c r="I29" s="791"/>
      <c r="J29" s="806"/>
      <c r="K29" s="814"/>
      <c r="L29" s="436" t="s">
        <v>185</v>
      </c>
      <c r="M29" s="252">
        <v>0</v>
      </c>
      <c r="N29" s="438">
        <f t="shared" si="3"/>
        <v>0</v>
      </c>
      <c r="O29" s="439" t="e">
        <f>#REF!*(1-$O$5)</f>
        <v>#REF!</v>
      </c>
      <c r="P29" s="807"/>
      <c r="Q29" s="808"/>
      <c r="R29" s="807"/>
      <c r="S29" s="810"/>
      <c r="T29" s="802"/>
      <c r="U29" s="812"/>
      <c r="V29" s="802"/>
      <c r="W29" s="897"/>
      <c r="X29" s="892"/>
      <c r="Y29" s="896"/>
      <c r="Z29" s="499"/>
      <c r="AA29" s="499"/>
      <c r="AB29" s="500"/>
      <c r="AC29" s="494"/>
      <c r="AD29" s="494"/>
      <c r="AE29" s="501"/>
      <c r="AF29" s="505"/>
      <c r="AG29" s="506"/>
      <c r="AH29" s="494"/>
      <c r="AI29" s="494"/>
      <c r="AJ29" s="494"/>
      <c r="AK29" s="494"/>
    </row>
    <row r="30" spans="2:37">
      <c r="B30" s="827"/>
      <c r="C30" s="816"/>
      <c r="D30" s="831"/>
      <c r="E30" s="831"/>
      <c r="F30" s="846"/>
      <c r="G30" s="834"/>
      <c r="H30" s="804"/>
      <c r="I30" s="791"/>
      <c r="J30" s="806"/>
      <c r="K30" s="814"/>
      <c r="L30" s="436" t="s">
        <v>220</v>
      </c>
      <c r="M30" s="252">
        <v>130.5</v>
      </c>
      <c r="N30" s="438">
        <f t="shared" si="3"/>
        <v>2.1749999999999998</v>
      </c>
      <c r="O30" s="439" t="e">
        <f>#REF!*(1-$O$5)</f>
        <v>#REF!</v>
      </c>
      <c r="P30" s="807"/>
      <c r="Q30" s="808"/>
      <c r="R30" s="807"/>
      <c r="S30" s="810"/>
      <c r="T30" s="802"/>
      <c r="U30" s="812"/>
      <c r="V30" s="802"/>
      <c r="W30" s="897"/>
      <c r="X30" s="892"/>
      <c r="Y30" s="896"/>
      <c r="Z30" s="499"/>
      <c r="AA30" s="499"/>
      <c r="AB30" s="500"/>
      <c r="AC30" s="494"/>
      <c r="AD30" s="494"/>
      <c r="AE30" s="501"/>
      <c r="AF30" s="505"/>
      <c r="AG30" s="506"/>
      <c r="AH30" s="494"/>
      <c r="AI30" s="494"/>
      <c r="AJ30" s="494"/>
      <c r="AK30" s="494"/>
    </row>
    <row r="31" spans="2:37">
      <c r="B31" s="827"/>
      <c r="C31" s="816"/>
      <c r="D31" s="831"/>
      <c r="E31" s="831"/>
      <c r="F31" s="847"/>
      <c r="G31" s="834"/>
      <c r="H31" s="804"/>
      <c r="I31" s="791"/>
      <c r="J31" s="806"/>
      <c r="K31" s="815"/>
      <c r="L31" s="436" t="s">
        <v>226</v>
      </c>
      <c r="M31" s="252">
        <v>0</v>
      </c>
      <c r="N31" s="438">
        <f t="shared" si="3"/>
        <v>0</v>
      </c>
      <c r="O31" s="439" t="e">
        <f>#REF!*(1-$O$5)</f>
        <v>#REF!</v>
      </c>
      <c r="P31" s="807"/>
      <c r="Q31" s="808"/>
      <c r="R31" s="807"/>
      <c r="S31" s="811"/>
      <c r="T31" s="802"/>
      <c r="U31" s="812"/>
      <c r="V31" s="802"/>
      <c r="W31" s="897"/>
      <c r="X31" s="892"/>
      <c r="Y31" s="896"/>
      <c r="Z31" s="499"/>
      <c r="AA31" s="499"/>
      <c r="AB31" s="500"/>
      <c r="AC31" s="494"/>
      <c r="AD31" s="494"/>
      <c r="AE31" s="501"/>
      <c r="AF31" s="505"/>
      <c r="AG31" s="506"/>
      <c r="AH31" s="494"/>
      <c r="AI31" s="494"/>
      <c r="AJ31" s="494"/>
      <c r="AK31" s="494"/>
    </row>
    <row r="32" spans="2:37" ht="12.75" customHeight="1">
      <c r="B32" s="827">
        <v>7</v>
      </c>
      <c r="C32" s="816" t="s">
        <v>639</v>
      </c>
      <c r="D32" s="848">
        <v>335</v>
      </c>
      <c r="E32" s="832" t="s">
        <v>470</v>
      </c>
      <c r="F32" s="848">
        <v>72</v>
      </c>
      <c r="G32" s="833">
        <v>0.16</v>
      </c>
      <c r="H32" s="862"/>
      <c r="I32" s="791">
        <f t="shared" ref="I32" si="7">H32*$I$5</f>
        <v>0</v>
      </c>
      <c r="J32" s="806">
        <f>I32</f>
        <v>0</v>
      </c>
      <c r="K32" s="813" t="e">
        <f>J32*(1+$L$5)</f>
        <v>#REF!</v>
      </c>
      <c r="L32" s="436" t="s">
        <v>207</v>
      </c>
      <c r="M32" s="252">
        <v>0</v>
      </c>
      <c r="N32" s="438">
        <f t="shared" si="3"/>
        <v>0</v>
      </c>
      <c r="O32" s="439" t="e">
        <f>#REF!*(1-$O$5)</f>
        <v>#REF!</v>
      </c>
      <c r="P32" s="807" t="e">
        <f>SUM(N32*O32,N33*O33,N34*O34,N35*O35)</f>
        <v>#REF!</v>
      </c>
      <c r="Q32" s="808">
        <v>1</v>
      </c>
      <c r="R32" s="807" t="e">
        <f>Q32*P32</f>
        <v>#REF!</v>
      </c>
      <c r="S32" s="809" t="e">
        <f>R32*(1+$R$5)</f>
        <v>#REF!</v>
      </c>
      <c r="T32" s="802" t="e">
        <f>J32+R32</f>
        <v>#REF!</v>
      </c>
      <c r="U32" s="802" t="e">
        <f>S32+K32</f>
        <v>#REF!</v>
      </c>
      <c r="V32" s="802" t="e">
        <f>U32*(1+$U$5)</f>
        <v>#REF!</v>
      </c>
      <c r="W32" s="503"/>
      <c r="X32" s="462"/>
      <c r="Y32" s="504"/>
      <c r="Z32" s="499"/>
      <c r="AA32" s="499"/>
      <c r="AB32" s="500"/>
      <c r="AC32" s="494"/>
      <c r="AD32" s="494"/>
      <c r="AE32" s="501"/>
      <c r="AF32" s="505"/>
      <c r="AG32" s="506"/>
      <c r="AH32" s="494"/>
      <c r="AI32" s="494"/>
      <c r="AJ32" s="494"/>
      <c r="AK32" s="494"/>
    </row>
    <row r="33" spans="2:37">
      <c r="B33" s="827"/>
      <c r="C33" s="816"/>
      <c r="D33" s="846"/>
      <c r="E33" s="831"/>
      <c r="F33" s="846"/>
      <c r="G33" s="834"/>
      <c r="H33" s="863"/>
      <c r="I33" s="791"/>
      <c r="J33" s="806"/>
      <c r="K33" s="814"/>
      <c r="L33" s="436" t="s">
        <v>185</v>
      </c>
      <c r="M33" s="252">
        <v>0</v>
      </c>
      <c r="N33" s="438">
        <f t="shared" si="3"/>
        <v>0</v>
      </c>
      <c r="O33" s="439" t="e">
        <f>#REF!*(1-$O$5)</f>
        <v>#REF!</v>
      </c>
      <c r="P33" s="807"/>
      <c r="Q33" s="808"/>
      <c r="R33" s="807"/>
      <c r="S33" s="810"/>
      <c r="T33" s="802"/>
      <c r="U33" s="812"/>
      <c r="V33" s="802"/>
      <c r="W33" s="503"/>
      <c r="X33" s="462"/>
      <c r="Y33" s="504"/>
      <c r="Z33" s="499"/>
      <c r="AA33" s="499"/>
      <c r="AB33" s="500"/>
      <c r="AC33" s="494"/>
      <c r="AD33" s="494"/>
      <c r="AE33" s="501"/>
      <c r="AF33" s="505"/>
      <c r="AG33" s="506"/>
      <c r="AH33" s="494"/>
      <c r="AI33" s="494"/>
      <c r="AJ33" s="494"/>
      <c r="AK33" s="494"/>
    </row>
    <row r="34" spans="2:37">
      <c r="B34" s="827"/>
      <c r="C34" s="816"/>
      <c r="D34" s="846"/>
      <c r="E34" s="831"/>
      <c r="F34" s="846"/>
      <c r="G34" s="834"/>
      <c r="H34" s="863"/>
      <c r="I34" s="791"/>
      <c r="J34" s="806"/>
      <c r="K34" s="814"/>
      <c r="L34" s="436" t="s">
        <v>220</v>
      </c>
      <c r="M34" s="252">
        <v>0</v>
      </c>
      <c r="N34" s="438">
        <f t="shared" si="3"/>
        <v>0</v>
      </c>
      <c r="O34" s="439" t="e">
        <f>#REF!*(1-$O$5)</f>
        <v>#REF!</v>
      </c>
      <c r="P34" s="807"/>
      <c r="Q34" s="808"/>
      <c r="R34" s="807"/>
      <c r="S34" s="810"/>
      <c r="T34" s="802"/>
      <c r="U34" s="812"/>
      <c r="V34" s="802"/>
      <c r="W34" s="503"/>
      <c r="X34" s="462"/>
      <c r="Y34" s="504"/>
      <c r="Z34" s="499"/>
      <c r="AA34" s="499"/>
      <c r="AB34" s="500"/>
      <c r="AC34" s="494"/>
      <c r="AD34" s="494"/>
      <c r="AE34" s="501"/>
      <c r="AF34" s="505"/>
      <c r="AG34" s="506"/>
      <c r="AH34" s="494"/>
      <c r="AI34" s="494"/>
      <c r="AJ34" s="494"/>
      <c r="AK34" s="494"/>
    </row>
    <row r="35" spans="2:37">
      <c r="B35" s="827"/>
      <c r="C35" s="816"/>
      <c r="D35" s="847"/>
      <c r="E35" s="831"/>
      <c r="F35" s="847"/>
      <c r="G35" s="834"/>
      <c r="H35" s="864"/>
      <c r="I35" s="791"/>
      <c r="J35" s="806"/>
      <c r="K35" s="815"/>
      <c r="L35" s="436" t="s">
        <v>226</v>
      </c>
      <c r="M35" s="252">
        <v>0</v>
      </c>
      <c r="N35" s="438">
        <f t="shared" si="3"/>
        <v>0</v>
      </c>
      <c r="O35" s="439" t="e">
        <f>#REF!*(1-$O$5)</f>
        <v>#REF!</v>
      </c>
      <c r="P35" s="807"/>
      <c r="Q35" s="808"/>
      <c r="R35" s="807"/>
      <c r="S35" s="811"/>
      <c r="T35" s="802"/>
      <c r="U35" s="812"/>
      <c r="V35" s="802"/>
      <c r="W35" s="503"/>
      <c r="X35" s="462"/>
      <c r="Y35" s="504"/>
      <c r="Z35" s="499"/>
      <c r="AA35" s="499"/>
      <c r="AB35" s="500"/>
      <c r="AC35" s="494"/>
      <c r="AD35" s="494"/>
      <c r="AE35" s="501"/>
      <c r="AF35" s="505"/>
      <c r="AG35" s="506"/>
      <c r="AH35" s="494"/>
      <c r="AI35" s="494"/>
      <c r="AJ35" s="494"/>
      <c r="AK35" s="494"/>
    </row>
    <row r="36" spans="2:37" ht="12.75" customHeight="1">
      <c r="B36" s="827">
        <v>8</v>
      </c>
      <c r="C36" s="816" t="s">
        <v>640</v>
      </c>
      <c r="D36" s="848">
        <v>340</v>
      </c>
      <c r="E36" s="832" t="s">
        <v>470</v>
      </c>
      <c r="F36" s="848">
        <v>72</v>
      </c>
      <c r="G36" s="833">
        <v>0.16</v>
      </c>
      <c r="H36" s="862"/>
      <c r="I36" s="791">
        <f t="shared" ref="I36" si="8">H36*$I$5</f>
        <v>0</v>
      </c>
      <c r="J36" s="806">
        <f>I36</f>
        <v>0</v>
      </c>
      <c r="K36" s="813" t="e">
        <f>J36*(1+$L$5)</f>
        <v>#REF!</v>
      </c>
      <c r="L36" s="436" t="s">
        <v>207</v>
      </c>
      <c r="M36" s="252">
        <v>0</v>
      </c>
      <c r="N36" s="438">
        <f t="shared" si="3"/>
        <v>0</v>
      </c>
      <c r="O36" s="439" t="e">
        <f>#REF!*(1-$O$5)</f>
        <v>#REF!</v>
      </c>
      <c r="P36" s="807" t="e">
        <f>SUM(N36*O36,N37*O37,N38*O38,N39*O39)</f>
        <v>#REF!</v>
      </c>
      <c r="Q36" s="808">
        <v>1</v>
      </c>
      <c r="R36" s="807" t="e">
        <f>Q36*P36</f>
        <v>#REF!</v>
      </c>
      <c r="S36" s="809" t="e">
        <f>R36*(1+$R$5)</f>
        <v>#REF!</v>
      </c>
      <c r="T36" s="802" t="e">
        <f>J36+R36</f>
        <v>#REF!</v>
      </c>
      <c r="U36" s="802" t="e">
        <f>S36+K36</f>
        <v>#REF!</v>
      </c>
      <c r="V36" s="802" t="e">
        <f>U36*(1+$U$5)</f>
        <v>#REF!</v>
      </c>
      <c r="W36" s="503"/>
      <c r="X36" s="462"/>
      <c r="Y36" s="504"/>
      <c r="Z36" s="499"/>
      <c r="AA36" s="499"/>
      <c r="AB36" s="500"/>
      <c r="AC36" s="494"/>
      <c r="AD36" s="494"/>
      <c r="AE36" s="501"/>
      <c r="AF36" s="505"/>
      <c r="AG36" s="506"/>
      <c r="AH36" s="494"/>
      <c r="AI36" s="494"/>
      <c r="AJ36" s="494"/>
      <c r="AK36" s="494"/>
    </row>
    <row r="37" spans="2:37">
      <c r="B37" s="827"/>
      <c r="C37" s="816"/>
      <c r="D37" s="846"/>
      <c r="E37" s="831"/>
      <c r="F37" s="846"/>
      <c r="G37" s="834"/>
      <c r="H37" s="863"/>
      <c r="I37" s="791"/>
      <c r="J37" s="806"/>
      <c r="K37" s="814"/>
      <c r="L37" s="436" t="s">
        <v>185</v>
      </c>
      <c r="M37" s="252">
        <v>0</v>
      </c>
      <c r="N37" s="438">
        <f t="shared" si="3"/>
        <v>0</v>
      </c>
      <c r="O37" s="439" t="e">
        <f>#REF!*(1-$O$5)</f>
        <v>#REF!</v>
      </c>
      <c r="P37" s="807"/>
      <c r="Q37" s="808"/>
      <c r="R37" s="807"/>
      <c r="S37" s="810"/>
      <c r="T37" s="802"/>
      <c r="U37" s="812"/>
      <c r="V37" s="802"/>
      <c r="W37" s="503"/>
      <c r="X37" s="462"/>
      <c r="Y37" s="504"/>
      <c r="Z37" s="499"/>
      <c r="AA37" s="499"/>
      <c r="AB37" s="500"/>
      <c r="AC37" s="494"/>
      <c r="AD37" s="494"/>
      <c r="AE37" s="501"/>
      <c r="AF37" s="505"/>
      <c r="AG37" s="506"/>
      <c r="AH37" s="494"/>
      <c r="AI37" s="494"/>
      <c r="AJ37" s="494"/>
      <c r="AK37" s="494"/>
    </row>
    <row r="38" spans="2:37">
      <c r="B38" s="827"/>
      <c r="C38" s="816"/>
      <c r="D38" s="846"/>
      <c r="E38" s="831"/>
      <c r="F38" s="846"/>
      <c r="G38" s="834"/>
      <c r="H38" s="863"/>
      <c r="I38" s="791"/>
      <c r="J38" s="806"/>
      <c r="K38" s="814"/>
      <c r="L38" s="436" t="s">
        <v>220</v>
      </c>
      <c r="M38" s="252">
        <v>0</v>
      </c>
      <c r="N38" s="438">
        <f t="shared" si="3"/>
        <v>0</v>
      </c>
      <c r="O38" s="439" t="e">
        <f>#REF!*(1-$O$5)</f>
        <v>#REF!</v>
      </c>
      <c r="P38" s="807"/>
      <c r="Q38" s="808"/>
      <c r="R38" s="807"/>
      <c r="S38" s="810"/>
      <c r="T38" s="802"/>
      <c r="U38" s="812"/>
      <c r="V38" s="802"/>
      <c r="W38" s="503"/>
      <c r="X38" s="462"/>
      <c r="Y38" s="504"/>
      <c r="Z38" s="499"/>
      <c r="AA38" s="499"/>
      <c r="AB38" s="500"/>
      <c r="AC38" s="494"/>
      <c r="AD38" s="494"/>
      <c r="AE38" s="501"/>
      <c r="AF38" s="505"/>
      <c r="AG38" s="506"/>
      <c r="AH38" s="494"/>
      <c r="AI38" s="494"/>
      <c r="AJ38" s="494"/>
      <c r="AK38" s="494"/>
    </row>
    <row r="39" spans="2:37">
      <c r="B39" s="827"/>
      <c r="C39" s="816"/>
      <c r="D39" s="847"/>
      <c r="E39" s="831"/>
      <c r="F39" s="847"/>
      <c r="G39" s="834"/>
      <c r="H39" s="864"/>
      <c r="I39" s="791"/>
      <c r="J39" s="806"/>
      <c r="K39" s="815"/>
      <c r="L39" s="436" t="s">
        <v>226</v>
      </c>
      <c r="M39" s="252">
        <v>0</v>
      </c>
      <c r="N39" s="438">
        <f t="shared" si="3"/>
        <v>0</v>
      </c>
      <c r="O39" s="439" t="e">
        <f>#REF!*(1-$O$5)</f>
        <v>#REF!</v>
      </c>
      <c r="P39" s="807"/>
      <c r="Q39" s="808"/>
      <c r="R39" s="807"/>
      <c r="S39" s="811"/>
      <c r="T39" s="802"/>
      <c r="U39" s="812"/>
      <c r="V39" s="802"/>
      <c r="W39" s="503"/>
      <c r="X39" s="462"/>
      <c r="Y39" s="504"/>
      <c r="Z39" s="499"/>
      <c r="AA39" s="499"/>
      <c r="AB39" s="500"/>
      <c r="AC39" s="494"/>
      <c r="AD39" s="494"/>
      <c r="AE39" s="501"/>
      <c r="AF39" s="505"/>
      <c r="AG39" s="506"/>
      <c r="AH39" s="494"/>
      <c r="AI39" s="494"/>
      <c r="AJ39" s="494"/>
      <c r="AK39" s="494"/>
    </row>
    <row r="40" spans="2:37" ht="12.75" customHeight="1">
      <c r="B40" s="827">
        <v>9</v>
      </c>
      <c r="C40" s="816" t="s">
        <v>641</v>
      </c>
      <c r="D40" s="848">
        <v>345</v>
      </c>
      <c r="E40" s="832" t="s">
        <v>470</v>
      </c>
      <c r="F40" s="848">
        <v>72</v>
      </c>
      <c r="G40" s="833">
        <v>0.16</v>
      </c>
      <c r="H40" s="862"/>
      <c r="I40" s="791">
        <f t="shared" ref="I40" si="9">H40*$I$5</f>
        <v>0</v>
      </c>
      <c r="J40" s="806">
        <f>I40</f>
        <v>0</v>
      </c>
      <c r="K40" s="813" t="e">
        <f>J40*(1+$L$5)</f>
        <v>#REF!</v>
      </c>
      <c r="L40" s="436" t="s">
        <v>207</v>
      </c>
      <c r="M40" s="252">
        <v>0</v>
      </c>
      <c r="N40" s="438">
        <f t="shared" si="3"/>
        <v>0</v>
      </c>
      <c r="O40" s="439" t="e">
        <f>#REF!*(1-$O$5)</f>
        <v>#REF!</v>
      </c>
      <c r="P40" s="807" t="e">
        <f>SUM(N40*O40,N41*O41,N42*O42,N43*O43)</f>
        <v>#REF!</v>
      </c>
      <c r="Q40" s="808">
        <v>1</v>
      </c>
      <c r="R40" s="807" t="e">
        <f>Q40*P40</f>
        <v>#REF!</v>
      </c>
      <c r="S40" s="809" t="e">
        <f>R40*(1+$R$5)</f>
        <v>#REF!</v>
      </c>
      <c r="T40" s="802" t="e">
        <f>J40+R40</f>
        <v>#REF!</v>
      </c>
      <c r="U40" s="802" t="e">
        <f>S40+K40</f>
        <v>#REF!</v>
      </c>
      <c r="V40" s="802" t="e">
        <f>U40*(1+$U$5)</f>
        <v>#REF!</v>
      </c>
      <c r="W40" s="503"/>
      <c r="X40" s="462"/>
      <c r="Y40" s="504"/>
      <c r="Z40" s="499"/>
      <c r="AA40" s="499"/>
      <c r="AB40" s="500"/>
      <c r="AC40" s="494"/>
      <c r="AD40" s="494"/>
      <c r="AE40" s="501"/>
      <c r="AF40" s="505"/>
      <c r="AG40" s="506"/>
      <c r="AH40" s="494"/>
      <c r="AI40" s="494"/>
      <c r="AJ40" s="494"/>
      <c r="AK40" s="494"/>
    </row>
    <row r="41" spans="2:37">
      <c r="B41" s="827"/>
      <c r="C41" s="816"/>
      <c r="D41" s="846"/>
      <c r="E41" s="831"/>
      <c r="F41" s="846"/>
      <c r="G41" s="834"/>
      <c r="H41" s="863"/>
      <c r="I41" s="791"/>
      <c r="J41" s="806"/>
      <c r="K41" s="814"/>
      <c r="L41" s="436" t="s">
        <v>185</v>
      </c>
      <c r="M41" s="252">
        <v>0</v>
      </c>
      <c r="N41" s="438">
        <f t="shared" si="3"/>
        <v>0</v>
      </c>
      <c r="O41" s="439" t="e">
        <f>#REF!*(1-$O$5)</f>
        <v>#REF!</v>
      </c>
      <c r="P41" s="807"/>
      <c r="Q41" s="808"/>
      <c r="R41" s="807"/>
      <c r="S41" s="810"/>
      <c r="T41" s="802"/>
      <c r="U41" s="812"/>
      <c r="V41" s="802"/>
      <c r="W41" s="503"/>
      <c r="X41" s="462"/>
      <c r="Y41" s="504"/>
      <c r="Z41" s="499"/>
      <c r="AA41" s="499"/>
      <c r="AB41" s="500"/>
      <c r="AC41" s="494"/>
      <c r="AD41" s="494"/>
      <c r="AE41" s="501"/>
      <c r="AF41" s="505"/>
      <c r="AG41" s="506"/>
      <c r="AH41" s="494"/>
      <c r="AI41" s="494"/>
      <c r="AJ41" s="494"/>
      <c r="AK41" s="494"/>
    </row>
    <row r="42" spans="2:37">
      <c r="B42" s="827"/>
      <c r="C42" s="816"/>
      <c r="D42" s="846"/>
      <c r="E42" s="831"/>
      <c r="F42" s="846"/>
      <c r="G42" s="834"/>
      <c r="H42" s="863"/>
      <c r="I42" s="791"/>
      <c r="J42" s="806"/>
      <c r="K42" s="814"/>
      <c r="L42" s="436" t="s">
        <v>220</v>
      </c>
      <c r="M42" s="252">
        <v>0</v>
      </c>
      <c r="N42" s="438">
        <f t="shared" si="3"/>
        <v>0</v>
      </c>
      <c r="O42" s="439" t="e">
        <f>#REF!*(1-$O$5)</f>
        <v>#REF!</v>
      </c>
      <c r="P42" s="807"/>
      <c r="Q42" s="808"/>
      <c r="R42" s="807"/>
      <c r="S42" s="810"/>
      <c r="T42" s="802"/>
      <c r="U42" s="812"/>
      <c r="V42" s="802"/>
      <c r="W42" s="503"/>
      <c r="X42" s="462"/>
      <c r="Y42" s="504"/>
      <c r="Z42" s="499"/>
      <c r="AA42" s="499"/>
      <c r="AB42" s="500"/>
      <c r="AC42" s="494"/>
      <c r="AD42" s="494"/>
      <c r="AE42" s="501"/>
      <c r="AF42" s="505"/>
      <c r="AG42" s="506"/>
      <c r="AH42" s="494"/>
      <c r="AI42" s="494"/>
      <c r="AJ42" s="494"/>
      <c r="AK42" s="494"/>
    </row>
    <row r="43" spans="2:37">
      <c r="B43" s="827"/>
      <c r="C43" s="816"/>
      <c r="D43" s="847"/>
      <c r="E43" s="831"/>
      <c r="F43" s="847"/>
      <c r="G43" s="834"/>
      <c r="H43" s="864"/>
      <c r="I43" s="791"/>
      <c r="J43" s="806"/>
      <c r="K43" s="815"/>
      <c r="L43" s="436" t="s">
        <v>226</v>
      </c>
      <c r="M43" s="252">
        <v>0</v>
      </c>
      <c r="N43" s="438">
        <f t="shared" si="3"/>
        <v>0</v>
      </c>
      <c r="O43" s="439" t="e">
        <f>#REF!*(1-$O$5)</f>
        <v>#REF!</v>
      </c>
      <c r="P43" s="807"/>
      <c r="Q43" s="808"/>
      <c r="R43" s="807"/>
      <c r="S43" s="811"/>
      <c r="T43" s="802"/>
      <c r="U43" s="812"/>
      <c r="V43" s="802"/>
      <c r="W43" s="503"/>
      <c r="X43" s="462"/>
      <c r="Y43" s="504"/>
      <c r="Z43" s="499"/>
      <c r="AA43" s="499"/>
      <c r="AB43" s="500"/>
      <c r="AC43" s="494"/>
      <c r="AD43" s="494"/>
      <c r="AE43" s="501"/>
      <c r="AF43" s="505"/>
      <c r="AG43" s="506"/>
      <c r="AH43" s="494"/>
      <c r="AI43" s="494"/>
      <c r="AJ43" s="494"/>
      <c r="AK43" s="494"/>
    </row>
    <row r="44" spans="2:37" ht="12.75" customHeight="1">
      <c r="B44" s="827">
        <v>10</v>
      </c>
      <c r="C44" s="816" t="s">
        <v>642</v>
      </c>
      <c r="D44" s="831">
        <v>350</v>
      </c>
      <c r="E44" s="832" t="s">
        <v>470</v>
      </c>
      <c r="F44" s="831">
        <v>144</v>
      </c>
      <c r="G44" s="833">
        <v>0.16</v>
      </c>
      <c r="H44" s="804"/>
      <c r="I44" s="791">
        <f t="shared" ref="I44" si="10">H44*$I$5</f>
        <v>0</v>
      </c>
      <c r="J44" s="806">
        <f>I44</f>
        <v>0</v>
      </c>
      <c r="K44" s="813" t="e">
        <f>J44*(1+$L$5)</f>
        <v>#REF!</v>
      </c>
      <c r="L44" s="436" t="s">
        <v>207</v>
      </c>
      <c r="M44" s="252">
        <v>0</v>
      </c>
      <c r="N44" s="438">
        <f t="shared" si="3"/>
        <v>0</v>
      </c>
      <c r="O44" s="439" t="e">
        <f>#REF!*(1-$O$5)</f>
        <v>#REF!</v>
      </c>
      <c r="P44" s="807" t="e">
        <f>SUM(N44*O44,N45*O45,N46*O46,N47*O47)</f>
        <v>#REF!</v>
      </c>
      <c r="Q44" s="808">
        <v>1</v>
      </c>
      <c r="R44" s="807" t="e">
        <f>Q44*P44</f>
        <v>#REF!</v>
      </c>
      <c r="S44" s="809" t="e">
        <f>R44*(1+$R$5)</f>
        <v>#REF!</v>
      </c>
      <c r="T44" s="802" t="e">
        <f>J44+R44</f>
        <v>#REF!</v>
      </c>
      <c r="U44" s="802" t="e">
        <f>S44+K44</f>
        <v>#REF!</v>
      </c>
      <c r="V44" s="802" t="e">
        <f>U44*(1+$U$5)</f>
        <v>#REF!</v>
      </c>
      <c r="W44" s="897"/>
      <c r="X44" s="892"/>
      <c r="Y44" s="896"/>
      <c r="Z44" s="499"/>
      <c r="AA44" s="499"/>
      <c r="AB44" s="500"/>
      <c r="AC44" s="494"/>
      <c r="AD44" s="494"/>
      <c r="AE44" s="501"/>
      <c r="AF44" s="505"/>
      <c r="AG44" s="506"/>
      <c r="AH44" s="494"/>
      <c r="AI44" s="494"/>
      <c r="AJ44" s="494"/>
      <c r="AK44" s="494"/>
    </row>
    <row r="45" spans="2:37" ht="12.75" customHeight="1">
      <c r="B45" s="827"/>
      <c r="C45" s="816"/>
      <c r="D45" s="831"/>
      <c r="E45" s="831"/>
      <c r="F45" s="831"/>
      <c r="G45" s="834"/>
      <c r="H45" s="804"/>
      <c r="I45" s="791"/>
      <c r="J45" s="806"/>
      <c r="K45" s="814"/>
      <c r="L45" s="436" t="s">
        <v>185</v>
      </c>
      <c r="M45" s="252">
        <v>0</v>
      </c>
      <c r="N45" s="438">
        <f t="shared" si="3"/>
        <v>0</v>
      </c>
      <c r="O45" s="439" t="e">
        <f>#REF!*(1-$O$5)</f>
        <v>#REF!</v>
      </c>
      <c r="P45" s="807"/>
      <c r="Q45" s="808"/>
      <c r="R45" s="807"/>
      <c r="S45" s="810"/>
      <c r="T45" s="802"/>
      <c r="U45" s="812"/>
      <c r="V45" s="802"/>
      <c r="W45" s="897"/>
      <c r="X45" s="892"/>
      <c r="Y45" s="896"/>
      <c r="Z45" s="499"/>
      <c r="AA45" s="499"/>
      <c r="AB45" s="500"/>
      <c r="AC45" s="494"/>
      <c r="AD45" s="494"/>
      <c r="AE45" s="501"/>
      <c r="AF45" s="505"/>
      <c r="AG45" s="506"/>
      <c r="AH45" s="494"/>
      <c r="AI45" s="494"/>
      <c r="AJ45" s="494"/>
      <c r="AK45" s="494"/>
    </row>
    <row r="46" spans="2:37">
      <c r="B46" s="827"/>
      <c r="C46" s="816"/>
      <c r="D46" s="831"/>
      <c r="E46" s="831"/>
      <c r="F46" s="831"/>
      <c r="G46" s="834"/>
      <c r="H46" s="804"/>
      <c r="I46" s="791"/>
      <c r="J46" s="806"/>
      <c r="K46" s="814"/>
      <c r="L46" s="436" t="s">
        <v>220</v>
      </c>
      <c r="M46" s="252">
        <v>0</v>
      </c>
      <c r="N46" s="438">
        <f t="shared" si="3"/>
        <v>0</v>
      </c>
      <c r="O46" s="439" t="e">
        <f>#REF!*(1-$O$5)</f>
        <v>#REF!</v>
      </c>
      <c r="P46" s="807"/>
      <c r="Q46" s="808"/>
      <c r="R46" s="807"/>
      <c r="S46" s="810"/>
      <c r="T46" s="802"/>
      <c r="U46" s="812"/>
      <c r="V46" s="802"/>
      <c r="W46" s="897"/>
      <c r="X46" s="892"/>
      <c r="Y46" s="896"/>
      <c r="Z46" s="499"/>
      <c r="AA46" s="499"/>
      <c r="AB46" s="500"/>
      <c r="AC46" s="494"/>
      <c r="AD46" s="494"/>
      <c r="AE46" s="501"/>
      <c r="AF46" s="505"/>
      <c r="AG46" s="506"/>
      <c r="AH46" s="494"/>
      <c r="AI46" s="494"/>
      <c r="AJ46" s="494"/>
      <c r="AK46" s="494"/>
    </row>
    <row r="47" spans="2:37">
      <c r="B47" s="827"/>
      <c r="C47" s="816"/>
      <c r="D47" s="831"/>
      <c r="E47" s="831"/>
      <c r="F47" s="831"/>
      <c r="G47" s="834"/>
      <c r="H47" s="804"/>
      <c r="I47" s="791"/>
      <c r="J47" s="806"/>
      <c r="K47" s="815"/>
      <c r="L47" s="436" t="s">
        <v>226</v>
      </c>
      <c r="M47" s="252">
        <v>0</v>
      </c>
      <c r="N47" s="438">
        <f t="shared" si="3"/>
        <v>0</v>
      </c>
      <c r="O47" s="439" t="e">
        <f>#REF!*(1-$O$5)</f>
        <v>#REF!</v>
      </c>
      <c r="P47" s="807"/>
      <c r="Q47" s="808"/>
      <c r="R47" s="807"/>
      <c r="S47" s="811"/>
      <c r="T47" s="802"/>
      <c r="U47" s="812"/>
      <c r="V47" s="802"/>
      <c r="W47" s="897"/>
      <c r="X47" s="892"/>
      <c r="Y47" s="896"/>
      <c r="Z47" s="499"/>
      <c r="AA47" s="499"/>
      <c r="AB47" s="500"/>
      <c r="AC47" s="494"/>
      <c r="AD47" s="494"/>
      <c r="AE47" s="501"/>
      <c r="AF47" s="505"/>
      <c r="AG47" s="506"/>
      <c r="AH47" s="494"/>
      <c r="AI47" s="494"/>
      <c r="AJ47" s="494"/>
      <c r="AK47" s="494"/>
    </row>
    <row r="48" spans="2:37">
      <c r="B48" s="827">
        <v>11</v>
      </c>
      <c r="C48" s="835" t="s">
        <v>1093</v>
      </c>
      <c r="D48" s="831">
        <v>355</v>
      </c>
      <c r="E48" s="832" t="s">
        <v>470</v>
      </c>
      <c r="F48" s="831">
        <v>144</v>
      </c>
      <c r="G48" s="833">
        <v>0.16</v>
      </c>
      <c r="H48" s="804"/>
      <c r="I48" s="791">
        <f t="shared" ref="I48" si="11">H48*$I$5</f>
        <v>0</v>
      </c>
      <c r="J48" s="806">
        <f>I48</f>
        <v>0</v>
      </c>
      <c r="K48" s="813" t="e">
        <f>J48*(1+$L$5)</f>
        <v>#REF!</v>
      </c>
      <c r="L48" s="436" t="s">
        <v>207</v>
      </c>
      <c r="M48" s="252">
        <v>238.5</v>
      </c>
      <c r="N48" s="438">
        <f t="shared" si="3"/>
        <v>3.9750000000000001</v>
      </c>
      <c r="O48" s="439" t="e">
        <f>#REF!*(1-$O$5)</f>
        <v>#REF!</v>
      </c>
      <c r="P48" s="807" t="e">
        <f>SUM(N48*O48,N49*O49,N50*O50,N51*O51)</f>
        <v>#REF!</v>
      </c>
      <c r="Q48" s="808">
        <v>1</v>
      </c>
      <c r="R48" s="807" t="e">
        <f>Q48*P48</f>
        <v>#REF!</v>
      </c>
      <c r="S48" s="809" t="e">
        <f>R48*(1+$R$5)</f>
        <v>#REF!</v>
      </c>
      <c r="T48" s="802" t="e">
        <f>J48+R48</f>
        <v>#REF!</v>
      </c>
      <c r="U48" s="802" t="e">
        <f>S48+K48</f>
        <v>#REF!</v>
      </c>
      <c r="V48" s="802" t="e">
        <f>U48*(1+$U$5)</f>
        <v>#REF!</v>
      </c>
      <c r="W48" s="503"/>
      <c r="X48" s="462"/>
      <c r="Y48" s="504"/>
      <c r="Z48" s="499"/>
      <c r="AA48" s="499"/>
      <c r="AB48" s="500"/>
      <c r="AC48" s="494"/>
      <c r="AD48" s="494"/>
      <c r="AE48" s="501"/>
      <c r="AF48" s="505"/>
      <c r="AG48" s="506"/>
      <c r="AH48" s="494"/>
      <c r="AI48" s="494"/>
      <c r="AJ48" s="494"/>
      <c r="AK48" s="494"/>
    </row>
    <row r="49" spans="2:37">
      <c r="B49" s="827"/>
      <c r="C49" s="836"/>
      <c r="D49" s="831"/>
      <c r="E49" s="831"/>
      <c r="F49" s="831"/>
      <c r="G49" s="834"/>
      <c r="H49" s="804"/>
      <c r="I49" s="791"/>
      <c r="J49" s="806"/>
      <c r="K49" s="814"/>
      <c r="L49" s="436" t="s">
        <v>185</v>
      </c>
      <c r="M49" s="252">
        <v>0</v>
      </c>
      <c r="N49" s="438">
        <f t="shared" si="3"/>
        <v>0</v>
      </c>
      <c r="O49" s="439" t="e">
        <f>#REF!*(1-$O$5)</f>
        <v>#REF!</v>
      </c>
      <c r="P49" s="807"/>
      <c r="Q49" s="808"/>
      <c r="R49" s="807"/>
      <c r="S49" s="810"/>
      <c r="T49" s="802"/>
      <c r="U49" s="812"/>
      <c r="V49" s="802"/>
      <c r="W49" s="503"/>
      <c r="X49" s="462"/>
      <c r="Y49" s="504"/>
      <c r="Z49" s="499"/>
      <c r="AA49" s="499"/>
      <c r="AB49" s="500"/>
      <c r="AC49" s="494"/>
      <c r="AD49" s="494"/>
      <c r="AE49" s="501"/>
      <c r="AF49" s="505"/>
      <c r="AG49" s="506"/>
      <c r="AH49" s="494"/>
      <c r="AI49" s="494"/>
      <c r="AJ49" s="494"/>
      <c r="AK49" s="494"/>
    </row>
    <row r="50" spans="2:37">
      <c r="B50" s="827"/>
      <c r="C50" s="836"/>
      <c r="D50" s="831"/>
      <c r="E50" s="831"/>
      <c r="F50" s="831"/>
      <c r="G50" s="834"/>
      <c r="H50" s="804"/>
      <c r="I50" s="791"/>
      <c r="J50" s="806"/>
      <c r="K50" s="814"/>
      <c r="L50" s="436" t="s">
        <v>220</v>
      </c>
      <c r="M50" s="252">
        <v>0</v>
      </c>
      <c r="N50" s="438">
        <f t="shared" si="3"/>
        <v>0</v>
      </c>
      <c r="O50" s="439" t="e">
        <f>#REF!*(1-$O$5)</f>
        <v>#REF!</v>
      </c>
      <c r="P50" s="807"/>
      <c r="Q50" s="808"/>
      <c r="R50" s="807"/>
      <c r="S50" s="810"/>
      <c r="T50" s="802"/>
      <c r="U50" s="812"/>
      <c r="V50" s="802"/>
      <c r="W50" s="503"/>
      <c r="X50" s="462"/>
      <c r="Y50" s="504"/>
      <c r="Z50" s="499"/>
      <c r="AA50" s="499"/>
      <c r="AB50" s="500"/>
      <c r="AC50" s="494"/>
      <c r="AD50" s="494"/>
      <c r="AE50" s="501"/>
      <c r="AF50" s="505"/>
      <c r="AG50" s="506"/>
      <c r="AH50" s="494"/>
      <c r="AI50" s="494"/>
      <c r="AJ50" s="494"/>
      <c r="AK50" s="494"/>
    </row>
    <row r="51" spans="2:37">
      <c r="B51" s="827"/>
      <c r="C51" s="837"/>
      <c r="D51" s="831"/>
      <c r="E51" s="831"/>
      <c r="F51" s="831"/>
      <c r="G51" s="834"/>
      <c r="H51" s="804"/>
      <c r="I51" s="791"/>
      <c r="J51" s="806"/>
      <c r="K51" s="815"/>
      <c r="L51" s="436" t="s">
        <v>226</v>
      </c>
      <c r="M51" s="252">
        <v>0</v>
      </c>
      <c r="N51" s="438">
        <f t="shared" si="3"/>
        <v>0</v>
      </c>
      <c r="O51" s="439" t="e">
        <f>#REF!*(1-$O$5)</f>
        <v>#REF!</v>
      </c>
      <c r="P51" s="807"/>
      <c r="Q51" s="808"/>
      <c r="R51" s="807"/>
      <c r="S51" s="811"/>
      <c r="T51" s="802"/>
      <c r="U51" s="812"/>
      <c r="V51" s="802"/>
      <c r="W51" s="503"/>
      <c r="X51" s="462"/>
      <c r="Y51" s="504"/>
      <c r="Z51" s="499"/>
      <c r="AA51" s="499"/>
      <c r="AB51" s="500"/>
      <c r="AC51" s="494"/>
      <c r="AD51" s="494"/>
      <c r="AE51" s="501"/>
      <c r="AF51" s="505"/>
      <c r="AG51" s="506"/>
      <c r="AH51" s="494"/>
      <c r="AI51" s="494"/>
      <c r="AJ51" s="494"/>
      <c r="AK51" s="494"/>
    </row>
    <row r="52" spans="2:37" ht="12.75" customHeight="1">
      <c r="B52" s="827">
        <v>12</v>
      </c>
      <c r="C52" s="816" t="s">
        <v>643</v>
      </c>
      <c r="D52" s="831">
        <v>360</v>
      </c>
      <c r="E52" s="832" t="s">
        <v>470</v>
      </c>
      <c r="F52" s="831">
        <v>144</v>
      </c>
      <c r="G52" s="833">
        <v>0.16</v>
      </c>
      <c r="H52" s="804"/>
      <c r="I52" s="791">
        <f t="shared" ref="I52" si="12">H52*$I$5</f>
        <v>0</v>
      </c>
      <c r="J52" s="806">
        <f>I52</f>
        <v>0</v>
      </c>
      <c r="K52" s="813" t="e">
        <f>J52*(1+$L$5)</f>
        <v>#REF!</v>
      </c>
      <c r="L52" s="436" t="s">
        <v>207</v>
      </c>
      <c r="M52" s="252">
        <v>0</v>
      </c>
      <c r="N52" s="438">
        <f t="shared" si="3"/>
        <v>0</v>
      </c>
      <c r="O52" s="439" t="e">
        <f>#REF!*(1-$O$5)</f>
        <v>#REF!</v>
      </c>
      <c r="P52" s="807" t="e">
        <f>SUM(N52*O52,N53*O53,N54*O54,N55*O55)</f>
        <v>#REF!</v>
      </c>
      <c r="Q52" s="808">
        <v>1</v>
      </c>
      <c r="R52" s="807" t="e">
        <f>Q52*P52</f>
        <v>#REF!</v>
      </c>
      <c r="S52" s="809" t="e">
        <f>R52*(1+$R$5)</f>
        <v>#REF!</v>
      </c>
      <c r="T52" s="802" t="e">
        <f>J52+R52</f>
        <v>#REF!</v>
      </c>
      <c r="U52" s="802" t="e">
        <f>S52+K52</f>
        <v>#REF!</v>
      </c>
      <c r="V52" s="802" t="e">
        <f>U52*(1+$U$5)</f>
        <v>#REF!</v>
      </c>
      <c r="W52" s="503"/>
      <c r="X52" s="462"/>
      <c r="Y52" s="504"/>
      <c r="Z52" s="499"/>
      <c r="AA52" s="499"/>
      <c r="AB52" s="500"/>
      <c r="AC52" s="494"/>
      <c r="AD52" s="494"/>
      <c r="AE52" s="501"/>
      <c r="AF52" s="505"/>
      <c r="AG52" s="506"/>
      <c r="AH52" s="494"/>
      <c r="AI52" s="494"/>
      <c r="AJ52" s="494"/>
      <c r="AK52" s="494"/>
    </row>
    <row r="53" spans="2:37">
      <c r="B53" s="827"/>
      <c r="C53" s="816"/>
      <c r="D53" s="831"/>
      <c r="E53" s="831"/>
      <c r="F53" s="831"/>
      <c r="G53" s="834"/>
      <c r="H53" s="804"/>
      <c r="I53" s="791"/>
      <c r="J53" s="806"/>
      <c r="K53" s="814"/>
      <c r="L53" s="436" t="s">
        <v>185</v>
      </c>
      <c r="M53" s="252">
        <v>0</v>
      </c>
      <c r="N53" s="438">
        <f t="shared" si="3"/>
        <v>0</v>
      </c>
      <c r="O53" s="439" t="e">
        <f>#REF!*(1-$O$5)</f>
        <v>#REF!</v>
      </c>
      <c r="P53" s="807"/>
      <c r="Q53" s="808"/>
      <c r="R53" s="807"/>
      <c r="S53" s="810"/>
      <c r="T53" s="802"/>
      <c r="U53" s="812"/>
      <c r="V53" s="802"/>
      <c r="W53" s="503"/>
      <c r="X53" s="462"/>
      <c r="Y53" s="504"/>
      <c r="Z53" s="499"/>
      <c r="AA53" s="499"/>
      <c r="AB53" s="500"/>
      <c r="AC53" s="494"/>
      <c r="AD53" s="494"/>
      <c r="AE53" s="501"/>
      <c r="AF53" s="505"/>
      <c r="AG53" s="506"/>
      <c r="AH53" s="494"/>
      <c r="AI53" s="494"/>
      <c r="AJ53" s="494"/>
      <c r="AK53" s="494"/>
    </row>
    <row r="54" spans="2:37">
      <c r="B54" s="827"/>
      <c r="C54" s="816"/>
      <c r="D54" s="831"/>
      <c r="E54" s="831"/>
      <c r="F54" s="831"/>
      <c r="G54" s="834"/>
      <c r="H54" s="804"/>
      <c r="I54" s="791"/>
      <c r="J54" s="806"/>
      <c r="K54" s="814"/>
      <c r="L54" s="436" t="s">
        <v>220</v>
      </c>
      <c r="M54" s="252">
        <v>0</v>
      </c>
      <c r="N54" s="438">
        <f t="shared" si="3"/>
        <v>0</v>
      </c>
      <c r="O54" s="439" t="e">
        <f>#REF!*(1-$O$5)</f>
        <v>#REF!</v>
      </c>
      <c r="P54" s="807"/>
      <c r="Q54" s="808"/>
      <c r="R54" s="807"/>
      <c r="S54" s="810"/>
      <c r="T54" s="802"/>
      <c r="U54" s="812"/>
      <c r="V54" s="802"/>
      <c r="W54" s="503"/>
      <c r="X54" s="462"/>
      <c r="Y54" s="504"/>
      <c r="Z54" s="499"/>
      <c r="AA54" s="499"/>
      <c r="AB54" s="500"/>
      <c r="AC54" s="494"/>
      <c r="AD54" s="494"/>
      <c r="AE54" s="501"/>
      <c r="AF54" s="505"/>
      <c r="AG54" s="506"/>
      <c r="AH54" s="494"/>
      <c r="AI54" s="494"/>
      <c r="AJ54" s="494"/>
      <c r="AK54" s="494"/>
    </row>
    <row r="55" spans="2:37">
      <c r="B55" s="827"/>
      <c r="C55" s="816"/>
      <c r="D55" s="831"/>
      <c r="E55" s="831"/>
      <c r="F55" s="831"/>
      <c r="G55" s="834"/>
      <c r="H55" s="804"/>
      <c r="I55" s="791"/>
      <c r="J55" s="806"/>
      <c r="K55" s="815"/>
      <c r="L55" s="436" t="s">
        <v>226</v>
      </c>
      <c r="M55" s="252">
        <v>0</v>
      </c>
      <c r="N55" s="438">
        <f t="shared" si="3"/>
        <v>0</v>
      </c>
      <c r="O55" s="439" t="e">
        <f>#REF!*(1-$O$5)</f>
        <v>#REF!</v>
      </c>
      <c r="P55" s="807"/>
      <c r="Q55" s="808"/>
      <c r="R55" s="807"/>
      <c r="S55" s="811"/>
      <c r="T55" s="802"/>
      <c r="U55" s="812"/>
      <c r="V55" s="802"/>
      <c r="W55" s="503"/>
      <c r="X55" s="462"/>
      <c r="Y55" s="504"/>
      <c r="Z55" s="499"/>
      <c r="AA55" s="499"/>
      <c r="AB55" s="500"/>
      <c r="AC55" s="494"/>
      <c r="AD55" s="494"/>
      <c r="AE55" s="501"/>
      <c r="AF55" s="505"/>
      <c r="AG55" s="506"/>
      <c r="AH55" s="494"/>
      <c r="AI55" s="494"/>
      <c r="AJ55" s="494"/>
      <c r="AK55" s="494"/>
    </row>
    <row r="56" spans="2:37">
      <c r="B56" s="827">
        <v>13</v>
      </c>
      <c r="C56" s="816" t="s">
        <v>1094</v>
      </c>
      <c r="D56" s="831">
        <v>365</v>
      </c>
      <c r="E56" s="832" t="s">
        <v>470</v>
      </c>
      <c r="F56" s="831">
        <v>144</v>
      </c>
      <c r="G56" s="833">
        <v>0.16</v>
      </c>
      <c r="H56" s="804"/>
      <c r="I56" s="791">
        <f t="shared" ref="I56" si="13">H56*$I$5</f>
        <v>0</v>
      </c>
      <c r="J56" s="806">
        <f>I56</f>
        <v>0</v>
      </c>
      <c r="K56" s="813" t="e">
        <f>J56*(1+$L$5)</f>
        <v>#REF!</v>
      </c>
      <c r="L56" s="436" t="s">
        <v>207</v>
      </c>
      <c r="M56" s="252">
        <v>0</v>
      </c>
      <c r="N56" s="438">
        <f t="shared" si="3"/>
        <v>0</v>
      </c>
      <c r="O56" s="439" t="e">
        <f>#REF!*(1-$O$5)</f>
        <v>#REF!</v>
      </c>
      <c r="P56" s="807" t="e">
        <f>SUM(N56*O56,N57*O57,N58*O58,N59*O59)</f>
        <v>#REF!</v>
      </c>
      <c r="Q56" s="808">
        <v>1</v>
      </c>
      <c r="R56" s="807" t="e">
        <f>Q56*P56</f>
        <v>#REF!</v>
      </c>
      <c r="S56" s="809" t="e">
        <f>R56*(1+$R$5)</f>
        <v>#REF!</v>
      </c>
      <c r="T56" s="802" t="e">
        <f>J56+R56</f>
        <v>#REF!</v>
      </c>
      <c r="U56" s="802" t="e">
        <f>S56+K56</f>
        <v>#REF!</v>
      </c>
      <c r="V56" s="802" t="e">
        <f>U56*(1+$U$5)</f>
        <v>#REF!</v>
      </c>
      <c r="W56" s="503"/>
      <c r="X56" s="462"/>
      <c r="Y56" s="504"/>
      <c r="Z56" s="499"/>
      <c r="AA56" s="499"/>
      <c r="AB56" s="500"/>
      <c r="AC56" s="494"/>
      <c r="AD56" s="494"/>
      <c r="AE56" s="501"/>
      <c r="AF56" s="505"/>
      <c r="AG56" s="506"/>
      <c r="AH56" s="494"/>
      <c r="AI56" s="494"/>
      <c r="AJ56" s="494"/>
      <c r="AK56" s="494"/>
    </row>
    <row r="57" spans="2:37">
      <c r="B57" s="827"/>
      <c r="C57" s="816"/>
      <c r="D57" s="831"/>
      <c r="E57" s="831"/>
      <c r="F57" s="831"/>
      <c r="G57" s="834"/>
      <c r="H57" s="804"/>
      <c r="I57" s="791"/>
      <c r="J57" s="806"/>
      <c r="K57" s="814"/>
      <c r="L57" s="436" t="s">
        <v>185</v>
      </c>
      <c r="M57" s="252">
        <v>0</v>
      </c>
      <c r="N57" s="438">
        <f t="shared" si="3"/>
        <v>0</v>
      </c>
      <c r="O57" s="439" t="e">
        <f>#REF!*(1-$O$5)</f>
        <v>#REF!</v>
      </c>
      <c r="P57" s="807"/>
      <c r="Q57" s="808"/>
      <c r="R57" s="807"/>
      <c r="S57" s="810"/>
      <c r="T57" s="802"/>
      <c r="U57" s="812"/>
      <c r="V57" s="802"/>
      <c r="W57" s="503"/>
      <c r="X57" s="462"/>
      <c r="Y57" s="504"/>
      <c r="Z57" s="499"/>
      <c r="AA57" s="499"/>
      <c r="AB57" s="500"/>
      <c r="AC57" s="494"/>
      <c r="AD57" s="494"/>
      <c r="AE57" s="501"/>
      <c r="AF57" s="505"/>
      <c r="AG57" s="506"/>
      <c r="AH57" s="494"/>
      <c r="AI57" s="494"/>
      <c r="AJ57" s="494"/>
      <c r="AK57" s="494"/>
    </row>
    <row r="58" spans="2:37">
      <c r="B58" s="827"/>
      <c r="C58" s="816"/>
      <c r="D58" s="831"/>
      <c r="E58" s="831"/>
      <c r="F58" s="831"/>
      <c r="G58" s="834"/>
      <c r="H58" s="804"/>
      <c r="I58" s="791"/>
      <c r="J58" s="806"/>
      <c r="K58" s="814"/>
      <c r="L58" s="436" t="s">
        <v>220</v>
      </c>
      <c r="M58" s="252">
        <v>0</v>
      </c>
      <c r="N58" s="438">
        <f t="shared" si="3"/>
        <v>0</v>
      </c>
      <c r="O58" s="439" t="e">
        <f>#REF!*(1-$O$5)</f>
        <v>#REF!</v>
      </c>
      <c r="P58" s="807"/>
      <c r="Q58" s="808"/>
      <c r="R58" s="807"/>
      <c r="S58" s="810"/>
      <c r="T58" s="802"/>
      <c r="U58" s="812"/>
      <c r="V58" s="802"/>
      <c r="W58" s="503"/>
      <c r="X58" s="462"/>
      <c r="Y58" s="504"/>
      <c r="Z58" s="499"/>
      <c r="AA58" s="499"/>
      <c r="AB58" s="500"/>
      <c r="AC58" s="494"/>
      <c r="AD58" s="494"/>
      <c r="AE58" s="501"/>
      <c r="AF58" s="505"/>
      <c r="AG58" s="506"/>
      <c r="AH58" s="494"/>
      <c r="AI58" s="494"/>
      <c r="AJ58" s="494"/>
      <c r="AK58" s="494"/>
    </row>
    <row r="59" spans="2:37">
      <c r="B59" s="827"/>
      <c r="C59" s="816"/>
      <c r="D59" s="831"/>
      <c r="E59" s="831"/>
      <c r="F59" s="831"/>
      <c r="G59" s="834"/>
      <c r="H59" s="804"/>
      <c r="I59" s="791"/>
      <c r="J59" s="806"/>
      <c r="K59" s="815"/>
      <c r="L59" s="436" t="s">
        <v>226</v>
      </c>
      <c r="M59" s="252">
        <v>0</v>
      </c>
      <c r="N59" s="438">
        <f t="shared" si="3"/>
        <v>0</v>
      </c>
      <c r="O59" s="439" t="e">
        <f>#REF!*(1-$O$5)</f>
        <v>#REF!</v>
      </c>
      <c r="P59" s="807"/>
      <c r="Q59" s="808"/>
      <c r="R59" s="807"/>
      <c r="S59" s="811"/>
      <c r="T59" s="802"/>
      <c r="U59" s="812"/>
      <c r="V59" s="802"/>
      <c r="W59" s="503"/>
      <c r="X59" s="462"/>
      <c r="Y59" s="504"/>
      <c r="Z59" s="499"/>
      <c r="AA59" s="499"/>
      <c r="AB59" s="500"/>
      <c r="AC59" s="494"/>
      <c r="AD59" s="494"/>
      <c r="AE59" s="501"/>
      <c r="AF59" s="505"/>
      <c r="AG59" s="506"/>
      <c r="AH59" s="494"/>
      <c r="AI59" s="494"/>
      <c r="AJ59" s="494"/>
      <c r="AK59" s="494"/>
    </row>
    <row r="60" spans="2:37">
      <c r="B60" s="827">
        <v>14</v>
      </c>
      <c r="C60" s="816" t="s">
        <v>1095</v>
      </c>
      <c r="D60" s="831">
        <v>375</v>
      </c>
      <c r="E60" s="832" t="s">
        <v>470</v>
      </c>
      <c r="F60" s="831">
        <v>144</v>
      </c>
      <c r="G60" s="833">
        <v>0.16</v>
      </c>
      <c r="H60" s="804"/>
      <c r="I60" s="791">
        <f t="shared" ref="I60" si="14">H60*$I$5</f>
        <v>0</v>
      </c>
      <c r="J60" s="806">
        <f>I60</f>
        <v>0</v>
      </c>
      <c r="K60" s="813" t="e">
        <f>J60*(1+$L$5)</f>
        <v>#REF!</v>
      </c>
      <c r="L60" s="436" t="s">
        <v>207</v>
      </c>
      <c r="M60" s="252">
        <v>0</v>
      </c>
      <c r="N60" s="438">
        <f t="shared" si="3"/>
        <v>0</v>
      </c>
      <c r="O60" s="439" t="e">
        <f>#REF!*(1-$O$5)</f>
        <v>#REF!</v>
      </c>
      <c r="P60" s="807" t="e">
        <f>SUM(N60*O60,N61*O61,N62*O62,N63*O63)</f>
        <v>#REF!</v>
      </c>
      <c r="Q60" s="808">
        <v>1</v>
      </c>
      <c r="R60" s="807" t="e">
        <f>Q60*P60</f>
        <v>#REF!</v>
      </c>
      <c r="S60" s="809" t="e">
        <f>R60*(1+$R$5)</f>
        <v>#REF!</v>
      </c>
      <c r="T60" s="802" t="e">
        <f>J60+R60</f>
        <v>#REF!</v>
      </c>
      <c r="U60" s="802" t="e">
        <f>S60+K60</f>
        <v>#REF!</v>
      </c>
      <c r="V60" s="802" t="e">
        <f>U60*(1+$U$5)</f>
        <v>#REF!</v>
      </c>
      <c r="W60" s="503"/>
      <c r="X60" s="462"/>
      <c r="Y60" s="504"/>
      <c r="Z60" s="499"/>
      <c r="AA60" s="499"/>
      <c r="AB60" s="500"/>
      <c r="AC60" s="494"/>
      <c r="AD60" s="494"/>
      <c r="AE60" s="501"/>
      <c r="AF60" s="505"/>
      <c r="AG60" s="506"/>
      <c r="AH60" s="494"/>
      <c r="AI60" s="494"/>
      <c r="AJ60" s="494"/>
      <c r="AK60" s="494"/>
    </row>
    <row r="61" spans="2:37">
      <c r="B61" s="827"/>
      <c r="C61" s="816"/>
      <c r="D61" s="831"/>
      <c r="E61" s="831"/>
      <c r="F61" s="831"/>
      <c r="G61" s="834"/>
      <c r="H61" s="804"/>
      <c r="I61" s="791"/>
      <c r="J61" s="806"/>
      <c r="K61" s="814"/>
      <c r="L61" s="436" t="s">
        <v>185</v>
      </c>
      <c r="M61" s="252">
        <v>0</v>
      </c>
      <c r="N61" s="438">
        <f t="shared" si="3"/>
        <v>0</v>
      </c>
      <c r="O61" s="439" t="e">
        <f>#REF!*(1-$O$5)</f>
        <v>#REF!</v>
      </c>
      <c r="P61" s="807"/>
      <c r="Q61" s="808"/>
      <c r="R61" s="807"/>
      <c r="S61" s="810"/>
      <c r="T61" s="802"/>
      <c r="U61" s="812"/>
      <c r="V61" s="802"/>
      <c r="W61" s="503"/>
      <c r="X61" s="462"/>
      <c r="Y61" s="504"/>
      <c r="Z61" s="499"/>
      <c r="AA61" s="499"/>
      <c r="AB61" s="500"/>
      <c r="AC61" s="494"/>
      <c r="AD61" s="494"/>
      <c r="AE61" s="501"/>
      <c r="AF61" s="505"/>
      <c r="AG61" s="506"/>
      <c r="AH61" s="494"/>
      <c r="AI61" s="494"/>
      <c r="AJ61" s="494"/>
      <c r="AK61" s="494"/>
    </row>
    <row r="62" spans="2:37">
      <c r="B62" s="827"/>
      <c r="C62" s="816"/>
      <c r="D62" s="831"/>
      <c r="E62" s="831"/>
      <c r="F62" s="831"/>
      <c r="G62" s="834"/>
      <c r="H62" s="804"/>
      <c r="I62" s="791"/>
      <c r="J62" s="806"/>
      <c r="K62" s="814"/>
      <c r="L62" s="436" t="s">
        <v>220</v>
      </c>
      <c r="M62" s="252">
        <v>0</v>
      </c>
      <c r="N62" s="438">
        <f t="shared" si="3"/>
        <v>0</v>
      </c>
      <c r="O62" s="439" t="e">
        <f>#REF!*(1-$O$5)</f>
        <v>#REF!</v>
      </c>
      <c r="P62" s="807"/>
      <c r="Q62" s="808"/>
      <c r="R62" s="807"/>
      <c r="S62" s="810"/>
      <c r="T62" s="802"/>
      <c r="U62" s="812"/>
      <c r="V62" s="802"/>
      <c r="W62" s="503"/>
      <c r="X62" s="462"/>
      <c r="Y62" s="504"/>
      <c r="Z62" s="499"/>
      <c r="AA62" s="499"/>
      <c r="AB62" s="500"/>
      <c r="AC62" s="494"/>
      <c r="AD62" s="494"/>
      <c r="AE62" s="501"/>
      <c r="AF62" s="505"/>
      <c r="AG62" s="506"/>
      <c r="AH62" s="494"/>
      <c r="AI62" s="494"/>
      <c r="AJ62" s="494"/>
      <c r="AK62" s="494"/>
    </row>
    <row r="63" spans="2:37">
      <c r="B63" s="827"/>
      <c r="C63" s="816"/>
      <c r="D63" s="831"/>
      <c r="E63" s="831"/>
      <c r="F63" s="831"/>
      <c r="G63" s="834"/>
      <c r="H63" s="804"/>
      <c r="I63" s="791"/>
      <c r="J63" s="806"/>
      <c r="K63" s="815"/>
      <c r="L63" s="436" t="s">
        <v>226</v>
      </c>
      <c r="M63" s="252">
        <v>0</v>
      </c>
      <c r="N63" s="438">
        <f t="shared" si="3"/>
        <v>0</v>
      </c>
      <c r="O63" s="439" t="e">
        <f>#REF!*(1-$O$5)</f>
        <v>#REF!</v>
      </c>
      <c r="P63" s="807"/>
      <c r="Q63" s="808"/>
      <c r="R63" s="807"/>
      <c r="S63" s="811"/>
      <c r="T63" s="802"/>
      <c r="U63" s="812"/>
      <c r="V63" s="802"/>
      <c r="W63" s="503"/>
      <c r="X63" s="462"/>
      <c r="Y63" s="504"/>
      <c r="Z63" s="499"/>
      <c r="AA63" s="499"/>
      <c r="AB63" s="500"/>
      <c r="AC63" s="494"/>
      <c r="AD63" s="494"/>
      <c r="AE63" s="501"/>
      <c r="AF63" s="505"/>
      <c r="AG63" s="506"/>
      <c r="AH63" s="494"/>
      <c r="AI63" s="494"/>
      <c r="AJ63" s="494"/>
      <c r="AK63" s="494"/>
    </row>
    <row r="64" spans="2:37">
      <c r="B64" s="827">
        <v>15</v>
      </c>
      <c r="C64" s="816" t="s">
        <v>1096</v>
      </c>
      <c r="D64" s="831">
        <v>385</v>
      </c>
      <c r="E64" s="832" t="s">
        <v>470</v>
      </c>
      <c r="F64" s="831">
        <v>144</v>
      </c>
      <c r="G64" s="833">
        <v>0.16</v>
      </c>
      <c r="H64" s="804"/>
      <c r="I64" s="791">
        <f t="shared" ref="I64" si="15">H64*$I$5</f>
        <v>0</v>
      </c>
      <c r="J64" s="806">
        <f>I64</f>
        <v>0</v>
      </c>
      <c r="K64" s="813" t="e">
        <f>J64*(1+$L$5)</f>
        <v>#REF!</v>
      </c>
      <c r="L64" s="436" t="s">
        <v>207</v>
      </c>
      <c r="M64" s="252">
        <v>0</v>
      </c>
      <c r="N64" s="438">
        <f t="shared" si="3"/>
        <v>0</v>
      </c>
      <c r="O64" s="439" t="e">
        <f>#REF!*(1-$O$5)</f>
        <v>#REF!</v>
      </c>
      <c r="P64" s="807" t="e">
        <f>SUM(N64*O64,N65*O65,N66*O66,N67*O67)</f>
        <v>#REF!</v>
      </c>
      <c r="Q64" s="808">
        <v>1</v>
      </c>
      <c r="R64" s="807" t="e">
        <f>Q64*P64</f>
        <v>#REF!</v>
      </c>
      <c r="S64" s="809" t="e">
        <f>R64*(1+$R$5)</f>
        <v>#REF!</v>
      </c>
      <c r="T64" s="802" t="e">
        <f>J64+R64</f>
        <v>#REF!</v>
      </c>
      <c r="U64" s="802" t="e">
        <f>S64+K64</f>
        <v>#REF!</v>
      </c>
      <c r="V64" s="802" t="e">
        <f>U64*(1+$U$5)</f>
        <v>#REF!</v>
      </c>
      <c r="W64" s="503"/>
      <c r="X64" s="462"/>
      <c r="Y64" s="504"/>
      <c r="Z64" s="499"/>
      <c r="AA64" s="499"/>
      <c r="AB64" s="500"/>
      <c r="AC64" s="494"/>
      <c r="AD64" s="494"/>
      <c r="AE64" s="501"/>
      <c r="AF64" s="505"/>
      <c r="AG64" s="506"/>
      <c r="AH64" s="494"/>
      <c r="AI64" s="494"/>
      <c r="AJ64" s="494"/>
      <c r="AK64" s="494"/>
    </row>
    <row r="65" spans="2:37">
      <c r="B65" s="827"/>
      <c r="C65" s="816"/>
      <c r="D65" s="831"/>
      <c r="E65" s="831"/>
      <c r="F65" s="831"/>
      <c r="G65" s="834"/>
      <c r="H65" s="804"/>
      <c r="I65" s="791"/>
      <c r="J65" s="806"/>
      <c r="K65" s="814"/>
      <c r="L65" s="436" t="s">
        <v>185</v>
      </c>
      <c r="M65" s="252">
        <v>0</v>
      </c>
      <c r="N65" s="438">
        <f t="shared" si="3"/>
        <v>0</v>
      </c>
      <c r="O65" s="439" t="e">
        <f>#REF!*(1-$O$5)</f>
        <v>#REF!</v>
      </c>
      <c r="P65" s="807"/>
      <c r="Q65" s="808"/>
      <c r="R65" s="807"/>
      <c r="S65" s="810"/>
      <c r="T65" s="802"/>
      <c r="U65" s="812"/>
      <c r="V65" s="802"/>
      <c r="W65" s="503"/>
      <c r="X65" s="462"/>
      <c r="Y65" s="504"/>
      <c r="Z65" s="499"/>
      <c r="AA65" s="499"/>
      <c r="AB65" s="500"/>
      <c r="AC65" s="494"/>
      <c r="AD65" s="494"/>
      <c r="AE65" s="501"/>
      <c r="AF65" s="505"/>
      <c r="AG65" s="506"/>
      <c r="AH65" s="494"/>
      <c r="AI65" s="494"/>
      <c r="AJ65" s="494"/>
      <c r="AK65" s="494"/>
    </row>
    <row r="66" spans="2:37">
      <c r="B66" s="827"/>
      <c r="C66" s="816"/>
      <c r="D66" s="831"/>
      <c r="E66" s="831"/>
      <c r="F66" s="831"/>
      <c r="G66" s="834"/>
      <c r="H66" s="804"/>
      <c r="I66" s="791"/>
      <c r="J66" s="806"/>
      <c r="K66" s="814"/>
      <c r="L66" s="436" t="s">
        <v>220</v>
      </c>
      <c r="M66" s="252">
        <v>0</v>
      </c>
      <c r="N66" s="438">
        <f t="shared" si="3"/>
        <v>0</v>
      </c>
      <c r="O66" s="439" t="e">
        <f>#REF!*(1-$O$5)</f>
        <v>#REF!</v>
      </c>
      <c r="P66" s="807"/>
      <c r="Q66" s="808"/>
      <c r="R66" s="807"/>
      <c r="S66" s="810"/>
      <c r="T66" s="802"/>
      <c r="U66" s="812"/>
      <c r="V66" s="802"/>
      <c r="W66" s="503"/>
      <c r="X66" s="462"/>
      <c r="Y66" s="504"/>
      <c r="Z66" s="499"/>
      <c r="AA66" s="499"/>
      <c r="AB66" s="500"/>
      <c r="AC66" s="494"/>
      <c r="AD66" s="494"/>
      <c r="AE66" s="501"/>
      <c r="AF66" s="505"/>
      <c r="AG66" s="506"/>
      <c r="AH66" s="494"/>
      <c r="AI66" s="494"/>
      <c r="AJ66" s="494"/>
      <c r="AK66" s="494"/>
    </row>
    <row r="67" spans="2:37">
      <c r="B67" s="827"/>
      <c r="C67" s="816"/>
      <c r="D67" s="831"/>
      <c r="E67" s="831"/>
      <c r="F67" s="831"/>
      <c r="G67" s="834"/>
      <c r="H67" s="804"/>
      <c r="I67" s="791"/>
      <c r="J67" s="806"/>
      <c r="K67" s="815"/>
      <c r="L67" s="436" t="s">
        <v>226</v>
      </c>
      <c r="M67" s="252">
        <v>0</v>
      </c>
      <c r="N67" s="438">
        <f t="shared" si="3"/>
        <v>0</v>
      </c>
      <c r="O67" s="439" t="e">
        <f>#REF!*(1-$O$5)</f>
        <v>#REF!</v>
      </c>
      <c r="P67" s="807"/>
      <c r="Q67" s="808"/>
      <c r="R67" s="807"/>
      <c r="S67" s="811"/>
      <c r="T67" s="802"/>
      <c r="U67" s="812"/>
      <c r="V67" s="802"/>
      <c r="W67" s="503"/>
      <c r="X67" s="462"/>
      <c r="Y67" s="504"/>
      <c r="Z67" s="499"/>
      <c r="AA67" s="499"/>
      <c r="AB67" s="500"/>
      <c r="AC67" s="494"/>
      <c r="AD67" s="494"/>
      <c r="AE67" s="501"/>
      <c r="AF67" s="505"/>
      <c r="AG67" s="506"/>
      <c r="AH67" s="494"/>
      <c r="AI67" s="494"/>
      <c r="AJ67" s="494"/>
      <c r="AK67" s="494"/>
    </row>
    <row r="68" spans="2:37">
      <c r="B68" s="827">
        <v>16</v>
      </c>
      <c r="C68" s="816" t="s">
        <v>1097</v>
      </c>
      <c r="D68" s="831">
        <v>395</v>
      </c>
      <c r="E68" s="832" t="s">
        <v>470</v>
      </c>
      <c r="F68" s="831">
        <v>144</v>
      </c>
      <c r="G68" s="833">
        <v>0.16</v>
      </c>
      <c r="H68" s="804"/>
      <c r="I68" s="791">
        <f t="shared" ref="I68" si="16">H68*$I$5</f>
        <v>0</v>
      </c>
      <c r="J68" s="806">
        <f>I68</f>
        <v>0</v>
      </c>
      <c r="K68" s="813" t="e">
        <f>J68*(1+$L$5)</f>
        <v>#REF!</v>
      </c>
      <c r="L68" s="436" t="s">
        <v>207</v>
      </c>
      <c r="M68" s="252">
        <v>0</v>
      </c>
      <c r="N68" s="438">
        <f t="shared" si="3"/>
        <v>0</v>
      </c>
      <c r="O68" s="439" t="e">
        <f>#REF!*(1-$O$5)</f>
        <v>#REF!</v>
      </c>
      <c r="P68" s="807" t="e">
        <f>SUM(N68*O68,N69*O69,N70*O70,N71*O71)</f>
        <v>#REF!</v>
      </c>
      <c r="Q68" s="808">
        <v>1</v>
      </c>
      <c r="R68" s="807" t="e">
        <f>Q68*P68</f>
        <v>#REF!</v>
      </c>
      <c r="S68" s="809" t="e">
        <f>R68*(1+$R$5)</f>
        <v>#REF!</v>
      </c>
      <c r="T68" s="802" t="e">
        <f>J68+R68</f>
        <v>#REF!</v>
      </c>
      <c r="U68" s="802" t="e">
        <f>S68+K68</f>
        <v>#REF!</v>
      </c>
      <c r="V68" s="802" t="e">
        <f>U68*(1+$U$5)</f>
        <v>#REF!</v>
      </c>
      <c r="W68" s="503"/>
      <c r="X68" s="462"/>
      <c r="Y68" s="504"/>
      <c r="Z68" s="499"/>
      <c r="AA68" s="499"/>
      <c r="AB68" s="500"/>
      <c r="AC68" s="494"/>
      <c r="AD68" s="494"/>
      <c r="AE68" s="501"/>
      <c r="AF68" s="505"/>
      <c r="AG68" s="506"/>
      <c r="AH68" s="494"/>
      <c r="AI68" s="494"/>
      <c r="AJ68" s="494"/>
      <c r="AK68" s="494"/>
    </row>
    <row r="69" spans="2:37">
      <c r="B69" s="827"/>
      <c r="C69" s="816"/>
      <c r="D69" s="831"/>
      <c r="E69" s="831"/>
      <c r="F69" s="831"/>
      <c r="G69" s="834"/>
      <c r="H69" s="804"/>
      <c r="I69" s="791"/>
      <c r="J69" s="806"/>
      <c r="K69" s="814"/>
      <c r="L69" s="436" t="s">
        <v>185</v>
      </c>
      <c r="M69" s="252">
        <v>0</v>
      </c>
      <c r="N69" s="438">
        <f t="shared" si="3"/>
        <v>0</v>
      </c>
      <c r="O69" s="439" t="e">
        <f>#REF!*(1-$O$5)</f>
        <v>#REF!</v>
      </c>
      <c r="P69" s="807"/>
      <c r="Q69" s="808"/>
      <c r="R69" s="807"/>
      <c r="S69" s="810"/>
      <c r="T69" s="802"/>
      <c r="U69" s="812"/>
      <c r="V69" s="802"/>
      <c r="W69" s="503"/>
      <c r="X69" s="462"/>
      <c r="Y69" s="504"/>
      <c r="Z69" s="499"/>
      <c r="AA69" s="499"/>
      <c r="AB69" s="500"/>
      <c r="AC69" s="494"/>
      <c r="AD69" s="494"/>
      <c r="AE69" s="501"/>
      <c r="AF69" s="505"/>
      <c r="AG69" s="506"/>
      <c r="AH69" s="494"/>
      <c r="AI69" s="494"/>
      <c r="AJ69" s="494"/>
      <c r="AK69" s="494"/>
    </row>
    <row r="70" spans="2:37">
      <c r="B70" s="827"/>
      <c r="C70" s="816"/>
      <c r="D70" s="831"/>
      <c r="E70" s="831"/>
      <c r="F70" s="831"/>
      <c r="G70" s="834"/>
      <c r="H70" s="804"/>
      <c r="I70" s="791"/>
      <c r="J70" s="806"/>
      <c r="K70" s="814"/>
      <c r="L70" s="436" t="s">
        <v>220</v>
      </c>
      <c r="M70" s="252">
        <v>370.5</v>
      </c>
      <c r="N70" s="438">
        <f t="shared" si="3"/>
        <v>6.1749999999999998</v>
      </c>
      <c r="O70" s="439" t="e">
        <f>#REF!*(1-$O$5)</f>
        <v>#REF!</v>
      </c>
      <c r="P70" s="807"/>
      <c r="Q70" s="808"/>
      <c r="R70" s="807"/>
      <c r="S70" s="810"/>
      <c r="T70" s="802"/>
      <c r="U70" s="812"/>
      <c r="V70" s="802"/>
      <c r="W70" s="503"/>
      <c r="X70" s="462"/>
      <c r="Y70" s="504"/>
      <c r="Z70" s="499"/>
      <c r="AA70" s="499"/>
      <c r="AB70" s="500"/>
      <c r="AC70" s="494"/>
      <c r="AD70" s="494"/>
      <c r="AE70" s="501"/>
      <c r="AF70" s="505"/>
      <c r="AG70" s="506"/>
      <c r="AH70" s="494"/>
      <c r="AI70" s="494"/>
      <c r="AJ70" s="494"/>
      <c r="AK70" s="494"/>
    </row>
    <row r="71" spans="2:37">
      <c r="B71" s="827"/>
      <c r="C71" s="816"/>
      <c r="D71" s="831"/>
      <c r="E71" s="831"/>
      <c r="F71" s="831"/>
      <c r="G71" s="834"/>
      <c r="H71" s="804"/>
      <c r="I71" s="791"/>
      <c r="J71" s="806"/>
      <c r="K71" s="815"/>
      <c r="L71" s="436" t="s">
        <v>226</v>
      </c>
      <c r="M71" s="252">
        <v>0</v>
      </c>
      <c r="N71" s="438">
        <f t="shared" si="3"/>
        <v>0</v>
      </c>
      <c r="O71" s="439" t="e">
        <f>#REF!*(1-$O$5)</f>
        <v>#REF!</v>
      </c>
      <c r="P71" s="807"/>
      <c r="Q71" s="808"/>
      <c r="R71" s="807"/>
      <c r="S71" s="811"/>
      <c r="T71" s="802"/>
      <c r="U71" s="812"/>
      <c r="V71" s="802"/>
      <c r="W71" s="503"/>
      <c r="X71" s="462"/>
      <c r="Y71" s="504"/>
      <c r="Z71" s="499"/>
      <c r="AA71" s="499"/>
      <c r="AB71" s="500"/>
      <c r="AC71" s="494"/>
      <c r="AD71" s="494"/>
      <c r="AE71" s="501"/>
      <c r="AF71" s="505"/>
      <c r="AG71" s="506"/>
      <c r="AH71" s="494"/>
      <c r="AI71" s="494"/>
      <c r="AJ71" s="494"/>
      <c r="AK71" s="494"/>
    </row>
    <row r="72" spans="2:37" ht="12.75" customHeight="1">
      <c r="B72" s="827">
        <v>17</v>
      </c>
      <c r="C72" s="816" t="s">
        <v>644</v>
      </c>
      <c r="D72" s="828">
        <v>400</v>
      </c>
      <c r="E72" s="829" t="s">
        <v>243</v>
      </c>
      <c r="F72" s="828">
        <v>144</v>
      </c>
      <c r="G72" s="830">
        <v>0.16</v>
      </c>
      <c r="H72" s="804"/>
      <c r="I72" s="791">
        <f t="shared" ref="I72" si="17">H72*$I$5</f>
        <v>0</v>
      </c>
      <c r="J72" s="806">
        <f>I72</f>
        <v>0</v>
      </c>
      <c r="K72" s="813" t="e">
        <f>J72*(1+$L$5)</f>
        <v>#REF!</v>
      </c>
      <c r="L72" s="436" t="s">
        <v>207</v>
      </c>
      <c r="M72" s="252">
        <v>0</v>
      </c>
      <c r="N72" s="438">
        <f t="shared" si="3"/>
        <v>0</v>
      </c>
      <c r="O72" s="439" t="e">
        <f>#REF!*(1-$O$5)</f>
        <v>#REF!</v>
      </c>
      <c r="P72" s="807" t="e">
        <f>SUM(N72*O72,N73*O73,N74*O74,N75*O75)</f>
        <v>#REF!</v>
      </c>
      <c r="Q72" s="808">
        <v>1</v>
      </c>
      <c r="R72" s="807" t="e">
        <f>Q72*P72</f>
        <v>#REF!</v>
      </c>
      <c r="S72" s="809" t="e">
        <f>R72*(1+$R$5)</f>
        <v>#REF!</v>
      </c>
      <c r="T72" s="802" t="e">
        <f>J72+R72</f>
        <v>#REF!</v>
      </c>
      <c r="U72" s="802" t="e">
        <f>S72+K72</f>
        <v>#REF!</v>
      </c>
      <c r="V72" s="802" t="e">
        <f>U72*(1+$U$5)</f>
        <v>#REF!</v>
      </c>
      <c r="W72" s="897"/>
      <c r="X72" s="892"/>
      <c r="Y72" s="896"/>
      <c r="Z72" s="499"/>
      <c r="AA72" s="499"/>
      <c r="AB72" s="500"/>
      <c r="AC72" s="494"/>
      <c r="AD72" s="494"/>
      <c r="AE72" s="501"/>
      <c r="AF72" s="505"/>
      <c r="AG72" s="506"/>
      <c r="AH72" s="494"/>
      <c r="AI72" s="494"/>
      <c r="AJ72" s="494"/>
      <c r="AK72" s="494"/>
    </row>
    <row r="73" spans="2:37" ht="12.75" customHeight="1">
      <c r="B73" s="827"/>
      <c r="C73" s="816"/>
      <c r="D73" s="828"/>
      <c r="E73" s="828"/>
      <c r="F73" s="828"/>
      <c r="G73" s="828"/>
      <c r="H73" s="804"/>
      <c r="I73" s="791"/>
      <c r="J73" s="806"/>
      <c r="K73" s="814"/>
      <c r="L73" s="436" t="s">
        <v>185</v>
      </c>
      <c r="M73" s="252">
        <v>0</v>
      </c>
      <c r="N73" s="438">
        <f t="shared" si="3"/>
        <v>0</v>
      </c>
      <c r="O73" s="439" t="e">
        <f>#REF!*(1-$O$5)</f>
        <v>#REF!</v>
      </c>
      <c r="P73" s="807"/>
      <c r="Q73" s="808"/>
      <c r="R73" s="807"/>
      <c r="S73" s="810"/>
      <c r="T73" s="802"/>
      <c r="U73" s="812"/>
      <c r="V73" s="802"/>
      <c r="W73" s="897"/>
      <c r="X73" s="892"/>
      <c r="Y73" s="896"/>
      <c r="Z73" s="499"/>
      <c r="AA73" s="499"/>
      <c r="AB73" s="500"/>
      <c r="AC73" s="494"/>
      <c r="AD73" s="494"/>
      <c r="AE73" s="501"/>
      <c r="AF73" s="505"/>
      <c r="AG73" s="506"/>
      <c r="AH73" s="494"/>
      <c r="AI73" s="494"/>
      <c r="AJ73" s="494"/>
      <c r="AK73" s="494"/>
    </row>
    <row r="74" spans="2:37">
      <c r="B74" s="827"/>
      <c r="C74" s="816"/>
      <c r="D74" s="828"/>
      <c r="E74" s="828"/>
      <c r="F74" s="828"/>
      <c r="G74" s="828"/>
      <c r="H74" s="804"/>
      <c r="I74" s="791"/>
      <c r="J74" s="806"/>
      <c r="K74" s="814"/>
      <c r="L74" s="436" t="s">
        <v>220</v>
      </c>
      <c r="M74" s="252">
        <v>0</v>
      </c>
      <c r="N74" s="438">
        <f t="shared" si="3"/>
        <v>0</v>
      </c>
      <c r="O74" s="439" t="e">
        <f>#REF!*(1-$O$5)</f>
        <v>#REF!</v>
      </c>
      <c r="P74" s="807"/>
      <c r="Q74" s="808"/>
      <c r="R74" s="807"/>
      <c r="S74" s="810"/>
      <c r="T74" s="802"/>
      <c r="U74" s="812"/>
      <c r="V74" s="802"/>
      <c r="W74" s="897"/>
      <c r="X74" s="892"/>
      <c r="Y74" s="896"/>
      <c r="Z74" s="499"/>
      <c r="AA74" s="499"/>
      <c r="AB74" s="500"/>
      <c r="AC74" s="494"/>
      <c r="AD74" s="494"/>
      <c r="AE74" s="501"/>
      <c r="AF74" s="505"/>
      <c r="AG74" s="506"/>
      <c r="AH74" s="494"/>
      <c r="AI74" s="494"/>
      <c r="AJ74" s="494"/>
      <c r="AK74" s="494"/>
    </row>
    <row r="75" spans="2:37">
      <c r="B75" s="827"/>
      <c r="C75" s="816"/>
      <c r="D75" s="828"/>
      <c r="E75" s="828"/>
      <c r="F75" s="828"/>
      <c r="G75" s="828"/>
      <c r="H75" s="804"/>
      <c r="I75" s="791"/>
      <c r="J75" s="806"/>
      <c r="K75" s="815"/>
      <c r="L75" s="436" t="s">
        <v>226</v>
      </c>
      <c r="M75" s="252">
        <v>0</v>
      </c>
      <c r="N75" s="438">
        <f t="shared" si="3"/>
        <v>0</v>
      </c>
      <c r="O75" s="439" t="e">
        <f>#REF!*(1-$O$5)</f>
        <v>#REF!</v>
      </c>
      <c r="P75" s="807"/>
      <c r="Q75" s="808"/>
      <c r="R75" s="807"/>
      <c r="S75" s="811"/>
      <c r="T75" s="802"/>
      <c r="U75" s="812"/>
      <c r="V75" s="802"/>
      <c r="W75" s="897"/>
      <c r="X75" s="892"/>
      <c r="Y75" s="896"/>
      <c r="Z75" s="499"/>
      <c r="AA75" s="499"/>
      <c r="AB75" s="500"/>
      <c r="AC75" s="494"/>
      <c r="AD75" s="494"/>
      <c r="AE75" s="501"/>
      <c r="AF75" s="505"/>
      <c r="AG75" s="506"/>
      <c r="AH75" s="494"/>
      <c r="AI75" s="494"/>
      <c r="AJ75" s="494"/>
      <c r="AK75" s="494"/>
    </row>
    <row r="76" spans="2:37" ht="12.75" customHeight="1">
      <c r="B76" s="827">
        <v>18</v>
      </c>
      <c r="C76" s="816" t="s">
        <v>645</v>
      </c>
      <c r="D76" s="828">
        <v>400</v>
      </c>
      <c r="E76" s="829" t="s">
        <v>243</v>
      </c>
      <c r="F76" s="828">
        <v>144</v>
      </c>
      <c r="G76" s="830">
        <v>0.16</v>
      </c>
      <c r="H76" s="804"/>
      <c r="I76" s="791">
        <f t="shared" ref="I76" si="18">H76*$I$5</f>
        <v>0</v>
      </c>
      <c r="J76" s="806">
        <f>I76</f>
        <v>0</v>
      </c>
      <c r="K76" s="813" t="e">
        <f>J76*(1+$L$5)</f>
        <v>#REF!</v>
      </c>
      <c r="L76" s="436" t="s">
        <v>207</v>
      </c>
      <c r="M76" s="252">
        <v>0</v>
      </c>
      <c r="N76" s="438">
        <f t="shared" si="3"/>
        <v>0</v>
      </c>
      <c r="O76" s="439" t="e">
        <f>#REF!*(1-$O$5)</f>
        <v>#REF!</v>
      </c>
      <c r="P76" s="807" t="e">
        <f>SUM(N76*O76,N77*O77,N78*O78,N79*O79)</f>
        <v>#REF!</v>
      </c>
      <c r="Q76" s="808">
        <v>1</v>
      </c>
      <c r="R76" s="807" t="e">
        <f>Q76*P76</f>
        <v>#REF!</v>
      </c>
      <c r="S76" s="809" t="e">
        <f>R76*(1+$R$5)</f>
        <v>#REF!</v>
      </c>
      <c r="T76" s="802" t="e">
        <f>J76+R76</f>
        <v>#REF!</v>
      </c>
      <c r="U76" s="802" t="e">
        <f>S76+K76</f>
        <v>#REF!</v>
      </c>
      <c r="V76" s="802" t="e">
        <f>U76*(1+$U$5)</f>
        <v>#REF!</v>
      </c>
      <c r="W76" s="897"/>
      <c r="X76" s="892"/>
      <c r="Y76" s="896"/>
      <c r="Z76" s="499"/>
      <c r="AA76" s="499"/>
      <c r="AB76" s="500"/>
      <c r="AC76" s="494"/>
      <c r="AD76" s="494"/>
      <c r="AE76" s="501"/>
      <c r="AF76" s="505"/>
      <c r="AG76" s="506"/>
      <c r="AH76" s="494"/>
      <c r="AI76" s="494"/>
      <c r="AJ76" s="494"/>
      <c r="AK76" s="494"/>
    </row>
    <row r="77" spans="2:37">
      <c r="B77" s="827"/>
      <c r="C77" s="816"/>
      <c r="D77" s="828"/>
      <c r="E77" s="828"/>
      <c r="F77" s="828"/>
      <c r="G77" s="828"/>
      <c r="H77" s="804"/>
      <c r="I77" s="791"/>
      <c r="J77" s="806"/>
      <c r="K77" s="814"/>
      <c r="L77" s="436" t="s">
        <v>185</v>
      </c>
      <c r="M77" s="252">
        <v>0</v>
      </c>
      <c r="N77" s="438">
        <f t="shared" si="3"/>
        <v>0</v>
      </c>
      <c r="O77" s="439" t="e">
        <f>#REF!*(1-$O$5)</f>
        <v>#REF!</v>
      </c>
      <c r="P77" s="807"/>
      <c r="Q77" s="808"/>
      <c r="R77" s="807"/>
      <c r="S77" s="810"/>
      <c r="T77" s="802"/>
      <c r="U77" s="812"/>
      <c r="V77" s="802"/>
      <c r="W77" s="897"/>
      <c r="X77" s="892"/>
      <c r="Y77" s="896"/>
      <c r="Z77" s="499"/>
      <c r="AA77" s="499"/>
      <c r="AB77" s="500"/>
      <c r="AC77" s="494"/>
      <c r="AD77" s="494"/>
      <c r="AE77" s="501"/>
      <c r="AF77" s="505"/>
      <c r="AG77" s="506"/>
      <c r="AH77" s="494"/>
      <c r="AI77" s="494"/>
      <c r="AJ77" s="494"/>
      <c r="AK77" s="494"/>
    </row>
    <row r="78" spans="2:37">
      <c r="B78" s="827"/>
      <c r="C78" s="816"/>
      <c r="D78" s="828"/>
      <c r="E78" s="828"/>
      <c r="F78" s="828"/>
      <c r="G78" s="828"/>
      <c r="H78" s="804"/>
      <c r="I78" s="791"/>
      <c r="J78" s="806"/>
      <c r="K78" s="814"/>
      <c r="L78" s="436" t="s">
        <v>220</v>
      </c>
      <c r="M78" s="252">
        <v>0</v>
      </c>
      <c r="N78" s="438">
        <f t="shared" si="3"/>
        <v>0</v>
      </c>
      <c r="O78" s="439" t="e">
        <f>#REF!*(1-$O$5)</f>
        <v>#REF!</v>
      </c>
      <c r="P78" s="807"/>
      <c r="Q78" s="808"/>
      <c r="R78" s="807"/>
      <c r="S78" s="810"/>
      <c r="T78" s="802"/>
      <c r="U78" s="812"/>
      <c r="V78" s="802"/>
      <c r="W78" s="897"/>
      <c r="X78" s="892"/>
      <c r="Y78" s="896"/>
      <c r="Z78" s="499"/>
      <c r="AA78" s="499"/>
      <c r="AB78" s="500"/>
      <c r="AC78" s="494"/>
      <c r="AD78" s="494"/>
      <c r="AE78" s="501"/>
      <c r="AF78" s="505"/>
      <c r="AG78" s="506"/>
      <c r="AH78" s="494"/>
      <c r="AI78" s="494"/>
      <c r="AJ78" s="494"/>
      <c r="AK78" s="494"/>
    </row>
    <row r="79" spans="2:37">
      <c r="B79" s="827"/>
      <c r="C79" s="816"/>
      <c r="D79" s="828"/>
      <c r="E79" s="828"/>
      <c r="F79" s="828"/>
      <c r="G79" s="828"/>
      <c r="H79" s="804"/>
      <c r="I79" s="791"/>
      <c r="J79" s="806"/>
      <c r="K79" s="815"/>
      <c r="L79" s="436" t="s">
        <v>226</v>
      </c>
      <c r="M79" s="252">
        <v>0</v>
      </c>
      <c r="N79" s="438">
        <f t="shared" si="3"/>
        <v>0</v>
      </c>
      <c r="O79" s="439" t="e">
        <f>#REF!*(1-$O$5)</f>
        <v>#REF!</v>
      </c>
      <c r="P79" s="807"/>
      <c r="Q79" s="808"/>
      <c r="R79" s="807"/>
      <c r="S79" s="811"/>
      <c r="T79" s="802"/>
      <c r="U79" s="812"/>
      <c r="V79" s="802"/>
      <c r="W79" s="897"/>
      <c r="X79" s="892"/>
      <c r="Y79" s="896"/>
      <c r="Z79" s="499"/>
      <c r="AA79" s="499"/>
      <c r="AB79" s="500"/>
      <c r="AC79" s="494"/>
      <c r="AD79" s="494"/>
      <c r="AE79" s="501"/>
      <c r="AF79" s="505"/>
      <c r="AG79" s="506"/>
      <c r="AH79" s="494"/>
      <c r="AI79" s="494"/>
      <c r="AJ79" s="494"/>
      <c r="AK79" s="494"/>
    </row>
    <row r="80" spans="2:37" ht="12.75" customHeight="1">
      <c r="B80" s="827">
        <v>19</v>
      </c>
      <c r="C80" s="816" t="s">
        <v>646</v>
      </c>
      <c r="D80" s="885">
        <v>410</v>
      </c>
      <c r="E80" s="829" t="s">
        <v>243</v>
      </c>
      <c r="F80" s="828">
        <v>144</v>
      </c>
      <c r="G80" s="830">
        <v>0.16</v>
      </c>
      <c r="H80" s="804"/>
      <c r="I80" s="791">
        <f t="shared" ref="I80" si="19">H80*$I$5</f>
        <v>0</v>
      </c>
      <c r="J80" s="806">
        <f>I80</f>
        <v>0</v>
      </c>
      <c r="K80" s="813" t="e">
        <f>J80*(1+$L$5)</f>
        <v>#REF!</v>
      </c>
      <c r="L80" s="436" t="s">
        <v>207</v>
      </c>
      <c r="M80" s="252">
        <v>0</v>
      </c>
      <c r="N80" s="438">
        <f t="shared" ref="N80:N119" si="20">M80/60</f>
        <v>0</v>
      </c>
      <c r="O80" s="439" t="e">
        <f>#REF!*(1-$O$5)</f>
        <v>#REF!</v>
      </c>
      <c r="P80" s="807" t="e">
        <f>SUM(N80*O80,N81*O81,N82*O82,N83*O83)</f>
        <v>#REF!</v>
      </c>
      <c r="Q80" s="808">
        <v>1</v>
      </c>
      <c r="R80" s="807" t="e">
        <f>Q80*P80</f>
        <v>#REF!</v>
      </c>
      <c r="S80" s="809" t="e">
        <f>R80*(1+$R$5)</f>
        <v>#REF!</v>
      </c>
      <c r="T80" s="802" t="e">
        <f>J80+R80</f>
        <v>#REF!</v>
      </c>
      <c r="U80" s="802" t="e">
        <f>S80+K80</f>
        <v>#REF!</v>
      </c>
      <c r="V80" s="802" t="e">
        <f>U80*(1+$U$5)</f>
        <v>#REF!</v>
      </c>
      <c r="W80" s="503"/>
      <c r="X80" s="462"/>
      <c r="Y80" s="504"/>
      <c r="Z80" s="499"/>
      <c r="AA80" s="499"/>
      <c r="AB80" s="500"/>
      <c r="AC80" s="494"/>
      <c r="AD80" s="494"/>
      <c r="AE80" s="501"/>
      <c r="AF80" s="505"/>
      <c r="AG80" s="506"/>
      <c r="AH80" s="494"/>
      <c r="AI80" s="494"/>
      <c r="AJ80" s="494"/>
      <c r="AK80" s="494"/>
    </row>
    <row r="81" spans="2:37">
      <c r="B81" s="827"/>
      <c r="C81" s="816"/>
      <c r="D81" s="886"/>
      <c r="E81" s="828"/>
      <c r="F81" s="828"/>
      <c r="G81" s="828"/>
      <c r="H81" s="804"/>
      <c r="I81" s="791"/>
      <c r="J81" s="806"/>
      <c r="K81" s="814"/>
      <c r="L81" s="436" t="s">
        <v>185</v>
      </c>
      <c r="M81" s="252">
        <v>0</v>
      </c>
      <c r="N81" s="438">
        <f t="shared" si="20"/>
        <v>0</v>
      </c>
      <c r="O81" s="439" t="e">
        <f>#REF!*(1-$O$5)</f>
        <v>#REF!</v>
      </c>
      <c r="P81" s="807"/>
      <c r="Q81" s="808"/>
      <c r="R81" s="807"/>
      <c r="S81" s="810"/>
      <c r="T81" s="802"/>
      <c r="U81" s="812"/>
      <c r="V81" s="802"/>
      <c r="W81" s="503"/>
      <c r="X81" s="462"/>
      <c r="Y81" s="504"/>
      <c r="Z81" s="499"/>
      <c r="AA81" s="499"/>
      <c r="AB81" s="500"/>
      <c r="AC81" s="494"/>
      <c r="AD81" s="494"/>
      <c r="AE81" s="501"/>
      <c r="AF81" s="505"/>
      <c r="AG81" s="506"/>
      <c r="AH81" s="494"/>
      <c r="AI81" s="494"/>
      <c r="AJ81" s="494"/>
      <c r="AK81" s="494"/>
    </row>
    <row r="82" spans="2:37">
      <c r="B82" s="827"/>
      <c r="C82" s="816"/>
      <c r="D82" s="886"/>
      <c r="E82" s="828"/>
      <c r="F82" s="828"/>
      <c r="G82" s="828"/>
      <c r="H82" s="804"/>
      <c r="I82" s="791"/>
      <c r="J82" s="806"/>
      <c r="K82" s="814"/>
      <c r="L82" s="436" t="s">
        <v>220</v>
      </c>
      <c r="M82" s="252">
        <v>0</v>
      </c>
      <c r="N82" s="438">
        <f t="shared" si="20"/>
        <v>0</v>
      </c>
      <c r="O82" s="439" t="e">
        <f>#REF!*(1-$O$5)</f>
        <v>#REF!</v>
      </c>
      <c r="P82" s="807"/>
      <c r="Q82" s="808"/>
      <c r="R82" s="807"/>
      <c r="S82" s="810"/>
      <c r="T82" s="802"/>
      <c r="U82" s="812"/>
      <c r="V82" s="802"/>
      <c r="W82" s="503"/>
      <c r="X82" s="462"/>
      <c r="Y82" s="504"/>
      <c r="Z82" s="499"/>
      <c r="AA82" s="499"/>
      <c r="AB82" s="500"/>
      <c r="AC82" s="494"/>
      <c r="AD82" s="494"/>
      <c r="AE82" s="501"/>
      <c r="AF82" s="505"/>
      <c r="AG82" s="506"/>
      <c r="AH82" s="494"/>
      <c r="AI82" s="494"/>
      <c r="AJ82" s="494"/>
      <c r="AK82" s="494"/>
    </row>
    <row r="83" spans="2:37">
      <c r="B83" s="827"/>
      <c r="C83" s="816"/>
      <c r="D83" s="887"/>
      <c r="E83" s="828"/>
      <c r="F83" s="828"/>
      <c r="G83" s="828"/>
      <c r="H83" s="804"/>
      <c r="I83" s="791"/>
      <c r="J83" s="806"/>
      <c r="K83" s="815"/>
      <c r="L83" s="436" t="s">
        <v>226</v>
      </c>
      <c r="M83" s="252">
        <v>0</v>
      </c>
      <c r="N83" s="438">
        <f t="shared" si="20"/>
        <v>0</v>
      </c>
      <c r="O83" s="439" t="e">
        <f>#REF!*(1-$O$5)</f>
        <v>#REF!</v>
      </c>
      <c r="P83" s="807"/>
      <c r="Q83" s="808"/>
      <c r="R83" s="807"/>
      <c r="S83" s="811"/>
      <c r="T83" s="802"/>
      <c r="U83" s="812"/>
      <c r="V83" s="802"/>
      <c r="W83" s="503"/>
      <c r="X83" s="462"/>
      <c r="Y83" s="504"/>
      <c r="Z83" s="499"/>
      <c r="AA83" s="499"/>
      <c r="AB83" s="500"/>
      <c r="AC83" s="494"/>
      <c r="AD83" s="494"/>
      <c r="AE83" s="501"/>
      <c r="AF83" s="505"/>
      <c r="AG83" s="506"/>
      <c r="AH83" s="494"/>
      <c r="AI83" s="494"/>
      <c r="AJ83" s="494"/>
      <c r="AK83" s="494"/>
    </row>
    <row r="84" spans="2:37" ht="12.75" customHeight="1">
      <c r="B84" s="827">
        <v>20</v>
      </c>
      <c r="C84" s="816" t="s">
        <v>647</v>
      </c>
      <c r="D84" s="828">
        <v>405</v>
      </c>
      <c r="E84" s="829" t="s">
        <v>243</v>
      </c>
      <c r="F84" s="828">
        <v>144</v>
      </c>
      <c r="G84" s="830">
        <v>0.16</v>
      </c>
      <c r="H84" s="804"/>
      <c r="I84" s="791">
        <f t="shared" ref="I84" si="21">H84*$I$5</f>
        <v>0</v>
      </c>
      <c r="J84" s="806">
        <f>I84</f>
        <v>0</v>
      </c>
      <c r="K84" s="813" t="e">
        <f>J84*(1+$L$5)</f>
        <v>#REF!</v>
      </c>
      <c r="L84" s="436" t="s">
        <v>207</v>
      </c>
      <c r="M84" s="252">
        <v>0</v>
      </c>
      <c r="N84" s="438">
        <f t="shared" si="20"/>
        <v>0</v>
      </c>
      <c r="O84" s="439" t="e">
        <f>#REF!*(1-$O$5)</f>
        <v>#REF!</v>
      </c>
      <c r="P84" s="807" t="e">
        <f>SUM(N84*O84,N85*O85,N86*O86,N87*O87)</f>
        <v>#REF!</v>
      </c>
      <c r="Q84" s="808">
        <v>1</v>
      </c>
      <c r="R84" s="807" t="e">
        <f>Q84*P84</f>
        <v>#REF!</v>
      </c>
      <c r="S84" s="809" t="e">
        <f>R84*(1+$R$5)</f>
        <v>#REF!</v>
      </c>
      <c r="T84" s="802" t="e">
        <f>J84+R84</f>
        <v>#REF!</v>
      </c>
      <c r="U84" s="802" t="e">
        <f>S84+K84</f>
        <v>#REF!</v>
      </c>
      <c r="V84" s="802" t="e">
        <f>U84*(1+$U$5)</f>
        <v>#REF!</v>
      </c>
      <c r="W84" s="897"/>
      <c r="X84" s="892"/>
      <c r="Y84" s="896"/>
      <c r="Z84" s="499"/>
      <c r="AA84" s="499"/>
      <c r="AB84" s="500"/>
      <c r="AC84" s="494"/>
      <c r="AD84" s="494"/>
      <c r="AE84" s="501"/>
      <c r="AF84" s="505"/>
      <c r="AG84" s="506"/>
      <c r="AH84" s="494"/>
      <c r="AI84" s="494"/>
      <c r="AJ84" s="494"/>
      <c r="AK84" s="494"/>
    </row>
    <row r="85" spans="2:37" ht="12.75" customHeight="1">
      <c r="B85" s="827"/>
      <c r="C85" s="816"/>
      <c r="D85" s="828"/>
      <c r="E85" s="828"/>
      <c r="F85" s="828"/>
      <c r="G85" s="828"/>
      <c r="H85" s="804"/>
      <c r="I85" s="791"/>
      <c r="J85" s="806"/>
      <c r="K85" s="814"/>
      <c r="L85" s="436" t="s">
        <v>185</v>
      </c>
      <c r="M85" s="252">
        <v>0</v>
      </c>
      <c r="N85" s="438">
        <f t="shared" si="20"/>
        <v>0</v>
      </c>
      <c r="O85" s="439" t="e">
        <f>#REF!*(1-$O$5)</f>
        <v>#REF!</v>
      </c>
      <c r="P85" s="807"/>
      <c r="Q85" s="808"/>
      <c r="R85" s="807"/>
      <c r="S85" s="810"/>
      <c r="T85" s="802"/>
      <c r="U85" s="812"/>
      <c r="V85" s="802"/>
      <c r="W85" s="897"/>
      <c r="X85" s="892"/>
      <c r="Y85" s="896"/>
      <c r="Z85" s="499"/>
      <c r="AA85" s="499"/>
      <c r="AB85" s="500"/>
      <c r="AC85" s="494"/>
      <c r="AD85" s="494"/>
      <c r="AE85" s="501"/>
      <c r="AF85" s="505"/>
      <c r="AG85" s="506"/>
      <c r="AH85" s="494"/>
      <c r="AI85" s="494"/>
      <c r="AJ85" s="494"/>
      <c r="AK85" s="494"/>
    </row>
    <row r="86" spans="2:37">
      <c r="B86" s="827"/>
      <c r="C86" s="816"/>
      <c r="D86" s="828"/>
      <c r="E86" s="828"/>
      <c r="F86" s="828"/>
      <c r="G86" s="828"/>
      <c r="H86" s="804"/>
      <c r="I86" s="791"/>
      <c r="J86" s="806"/>
      <c r="K86" s="814"/>
      <c r="L86" s="436" t="s">
        <v>220</v>
      </c>
      <c r="M86" s="252">
        <v>0</v>
      </c>
      <c r="N86" s="438">
        <f t="shared" si="20"/>
        <v>0</v>
      </c>
      <c r="O86" s="439" t="e">
        <f>#REF!*(1-$O$5)</f>
        <v>#REF!</v>
      </c>
      <c r="P86" s="807"/>
      <c r="Q86" s="808"/>
      <c r="R86" s="807"/>
      <c r="S86" s="810"/>
      <c r="T86" s="802"/>
      <c r="U86" s="812"/>
      <c r="V86" s="802"/>
      <c r="W86" s="897"/>
      <c r="X86" s="892"/>
      <c r="Y86" s="896"/>
      <c r="Z86" s="499"/>
      <c r="AA86" s="499"/>
      <c r="AB86" s="500"/>
      <c r="AC86" s="494"/>
      <c r="AD86" s="494"/>
      <c r="AE86" s="501"/>
      <c r="AF86" s="505"/>
      <c r="AG86" s="506"/>
      <c r="AH86" s="494"/>
      <c r="AI86" s="494"/>
      <c r="AJ86" s="494"/>
      <c r="AK86" s="494"/>
    </row>
    <row r="87" spans="2:37">
      <c r="B87" s="827"/>
      <c r="C87" s="816"/>
      <c r="D87" s="828"/>
      <c r="E87" s="828"/>
      <c r="F87" s="828"/>
      <c r="G87" s="828"/>
      <c r="H87" s="804"/>
      <c r="I87" s="791"/>
      <c r="J87" s="806"/>
      <c r="K87" s="815"/>
      <c r="L87" s="436" t="s">
        <v>226</v>
      </c>
      <c r="M87" s="252">
        <v>0</v>
      </c>
      <c r="N87" s="438">
        <f t="shared" si="20"/>
        <v>0</v>
      </c>
      <c r="O87" s="439" t="e">
        <f>#REF!*(1-$O$5)</f>
        <v>#REF!</v>
      </c>
      <c r="P87" s="807"/>
      <c r="Q87" s="808"/>
      <c r="R87" s="807"/>
      <c r="S87" s="811"/>
      <c r="T87" s="802"/>
      <c r="U87" s="812"/>
      <c r="V87" s="802"/>
      <c r="W87" s="897"/>
      <c r="X87" s="892"/>
      <c r="Y87" s="896"/>
      <c r="Z87" s="499"/>
      <c r="AA87" s="499"/>
      <c r="AB87" s="500"/>
      <c r="AC87" s="494"/>
      <c r="AD87" s="494"/>
      <c r="AE87" s="501"/>
      <c r="AF87" s="505"/>
      <c r="AG87" s="506"/>
      <c r="AH87" s="494"/>
      <c r="AI87" s="494"/>
      <c r="AJ87" s="494"/>
      <c r="AK87" s="494"/>
    </row>
    <row r="88" spans="2:37" ht="12.75" customHeight="1">
      <c r="B88" s="827">
        <v>21</v>
      </c>
      <c r="C88" s="816" t="s">
        <v>648</v>
      </c>
      <c r="D88" s="828">
        <v>440</v>
      </c>
      <c r="E88" s="829" t="s">
        <v>243</v>
      </c>
      <c r="F88" s="828">
        <v>144</v>
      </c>
      <c r="G88" s="830">
        <v>0.16</v>
      </c>
      <c r="H88" s="804"/>
      <c r="I88" s="791">
        <f t="shared" ref="I88" si="22">H88*$I$5</f>
        <v>0</v>
      </c>
      <c r="J88" s="806">
        <f>I88</f>
        <v>0</v>
      </c>
      <c r="K88" s="813" t="e">
        <f>J88*(1+$L$5)</f>
        <v>#REF!</v>
      </c>
      <c r="L88" s="436" t="s">
        <v>207</v>
      </c>
      <c r="M88" s="252">
        <v>0</v>
      </c>
      <c r="N88" s="438">
        <f t="shared" si="20"/>
        <v>0</v>
      </c>
      <c r="O88" s="439" t="e">
        <f>#REF!*(1-$O$5)</f>
        <v>#REF!</v>
      </c>
      <c r="P88" s="807" t="e">
        <f>SUM(N88*O88,N89*O89,N90*O90,N91*O91)</f>
        <v>#REF!</v>
      </c>
      <c r="Q88" s="808">
        <v>1</v>
      </c>
      <c r="R88" s="807" t="e">
        <f>Q88*P88</f>
        <v>#REF!</v>
      </c>
      <c r="S88" s="809" t="e">
        <f>R88*(1+$R$5)</f>
        <v>#REF!</v>
      </c>
      <c r="T88" s="802" t="e">
        <f>J88+R88</f>
        <v>#REF!</v>
      </c>
      <c r="U88" s="802" t="e">
        <f>S88+K88</f>
        <v>#REF!</v>
      </c>
      <c r="V88" s="802" t="e">
        <f>U88*(1+$U$5)</f>
        <v>#REF!</v>
      </c>
      <c r="W88" s="897"/>
      <c r="X88" s="892"/>
      <c r="Y88" s="896"/>
      <c r="Z88" s="499"/>
      <c r="AA88" s="499"/>
      <c r="AB88" s="500"/>
      <c r="AC88" s="494"/>
      <c r="AD88" s="494"/>
      <c r="AE88" s="501"/>
      <c r="AF88" s="505"/>
      <c r="AG88" s="506"/>
      <c r="AH88" s="494"/>
      <c r="AI88" s="494"/>
      <c r="AJ88" s="494"/>
      <c r="AK88" s="494"/>
    </row>
    <row r="89" spans="2:37" ht="12.75" customHeight="1">
      <c r="B89" s="827"/>
      <c r="C89" s="816"/>
      <c r="D89" s="828"/>
      <c r="E89" s="828"/>
      <c r="F89" s="828"/>
      <c r="G89" s="828"/>
      <c r="H89" s="804"/>
      <c r="I89" s="791"/>
      <c r="J89" s="806"/>
      <c r="K89" s="814"/>
      <c r="L89" s="436" t="s">
        <v>185</v>
      </c>
      <c r="M89" s="252"/>
      <c r="N89" s="438">
        <f t="shared" si="20"/>
        <v>0</v>
      </c>
      <c r="O89" s="439" t="e">
        <f>#REF!*(1-$O$5)</f>
        <v>#REF!</v>
      </c>
      <c r="P89" s="807"/>
      <c r="Q89" s="808"/>
      <c r="R89" s="807"/>
      <c r="S89" s="810"/>
      <c r="T89" s="802"/>
      <c r="U89" s="812"/>
      <c r="V89" s="802"/>
      <c r="W89" s="897"/>
      <c r="X89" s="892"/>
      <c r="Y89" s="896"/>
      <c r="Z89" s="499"/>
      <c r="AA89" s="499"/>
      <c r="AB89" s="500"/>
      <c r="AC89" s="494"/>
      <c r="AD89" s="494"/>
      <c r="AE89" s="501"/>
      <c r="AF89" s="505"/>
      <c r="AG89" s="506"/>
      <c r="AH89" s="494"/>
      <c r="AI89" s="494"/>
      <c r="AJ89" s="494"/>
      <c r="AK89" s="494"/>
    </row>
    <row r="90" spans="2:37">
      <c r="B90" s="827"/>
      <c r="C90" s="816"/>
      <c r="D90" s="828"/>
      <c r="E90" s="828"/>
      <c r="F90" s="828"/>
      <c r="G90" s="828"/>
      <c r="H90" s="804"/>
      <c r="I90" s="791"/>
      <c r="J90" s="806"/>
      <c r="K90" s="814"/>
      <c r="L90" s="436" t="s">
        <v>220</v>
      </c>
      <c r="M90" s="252">
        <v>15</v>
      </c>
      <c r="N90" s="438">
        <f t="shared" si="20"/>
        <v>0.25</v>
      </c>
      <c r="O90" s="439" t="e">
        <f>#REF!*(1-$O$5)</f>
        <v>#REF!</v>
      </c>
      <c r="P90" s="807"/>
      <c r="Q90" s="808"/>
      <c r="R90" s="807"/>
      <c r="S90" s="810"/>
      <c r="T90" s="802"/>
      <c r="U90" s="812"/>
      <c r="V90" s="802"/>
      <c r="W90" s="897"/>
      <c r="X90" s="892"/>
      <c r="Y90" s="896"/>
      <c r="Z90" s="499"/>
      <c r="AA90" s="499"/>
      <c r="AB90" s="500"/>
      <c r="AC90" s="494"/>
      <c r="AD90" s="494"/>
      <c r="AE90" s="501"/>
      <c r="AF90" s="505"/>
      <c r="AG90" s="506"/>
      <c r="AH90" s="494"/>
      <c r="AI90" s="494"/>
      <c r="AJ90" s="494"/>
      <c r="AK90" s="494"/>
    </row>
    <row r="91" spans="2:37">
      <c r="B91" s="827"/>
      <c r="C91" s="816"/>
      <c r="D91" s="828"/>
      <c r="E91" s="828"/>
      <c r="F91" s="828"/>
      <c r="G91" s="828"/>
      <c r="H91" s="804"/>
      <c r="I91" s="791"/>
      <c r="J91" s="806"/>
      <c r="K91" s="815"/>
      <c r="L91" s="436" t="s">
        <v>226</v>
      </c>
      <c r="M91" s="252">
        <v>15</v>
      </c>
      <c r="N91" s="438">
        <f t="shared" si="20"/>
        <v>0.25</v>
      </c>
      <c r="O91" s="439" t="e">
        <f>#REF!*(1-$O$5)</f>
        <v>#REF!</v>
      </c>
      <c r="P91" s="807"/>
      <c r="Q91" s="808"/>
      <c r="R91" s="807"/>
      <c r="S91" s="811"/>
      <c r="T91" s="802"/>
      <c r="U91" s="812"/>
      <c r="V91" s="802"/>
      <c r="W91" s="897"/>
      <c r="X91" s="892"/>
      <c r="Y91" s="896"/>
      <c r="Z91" s="499"/>
      <c r="AA91" s="499"/>
      <c r="AB91" s="500"/>
      <c r="AC91" s="494"/>
      <c r="AD91" s="494"/>
      <c r="AE91" s="501"/>
      <c r="AF91" s="505"/>
      <c r="AG91" s="506"/>
      <c r="AH91" s="494"/>
      <c r="AI91" s="494"/>
      <c r="AJ91" s="494"/>
      <c r="AK91" s="494"/>
    </row>
    <row r="92" spans="2:37" ht="12.75" customHeight="1">
      <c r="B92" s="827">
        <v>22</v>
      </c>
      <c r="C92" s="816" t="s">
        <v>649</v>
      </c>
      <c r="D92" s="828">
        <v>450</v>
      </c>
      <c r="E92" s="829" t="s">
        <v>243</v>
      </c>
      <c r="F92" s="828">
        <v>144</v>
      </c>
      <c r="G92" s="830">
        <v>0.16</v>
      </c>
      <c r="H92" s="804"/>
      <c r="I92" s="791">
        <f t="shared" ref="I92" si="23">H92*$I$5</f>
        <v>0</v>
      </c>
      <c r="J92" s="806">
        <f>I92</f>
        <v>0</v>
      </c>
      <c r="K92" s="813" t="e">
        <f>J92*(1+$L$5)</f>
        <v>#REF!</v>
      </c>
      <c r="L92" s="436" t="s">
        <v>207</v>
      </c>
      <c r="M92" s="252">
        <v>0</v>
      </c>
      <c r="N92" s="438">
        <f t="shared" si="20"/>
        <v>0</v>
      </c>
      <c r="O92" s="439" t="e">
        <f>#REF!*(1-$O$5)</f>
        <v>#REF!</v>
      </c>
      <c r="P92" s="807" t="e">
        <f>SUM(N92*O92,N93*O93,N94*O94,N95*O95)</f>
        <v>#REF!</v>
      </c>
      <c r="Q92" s="808">
        <v>1</v>
      </c>
      <c r="R92" s="807" t="e">
        <f>Q92*P92</f>
        <v>#REF!</v>
      </c>
      <c r="S92" s="809" t="e">
        <f>R92*(1+$R$5)</f>
        <v>#REF!</v>
      </c>
      <c r="T92" s="802" t="e">
        <f>J92+R92</f>
        <v>#REF!</v>
      </c>
      <c r="U92" s="802" t="e">
        <f>S92+K92</f>
        <v>#REF!</v>
      </c>
      <c r="V92" s="802" t="e">
        <f>U92*(1+$U$5)</f>
        <v>#REF!</v>
      </c>
      <c r="W92" s="897"/>
      <c r="X92" s="892"/>
      <c r="Y92" s="896"/>
      <c r="Z92" s="499"/>
      <c r="AA92" s="499"/>
      <c r="AB92" s="500"/>
      <c r="AC92" s="494"/>
      <c r="AD92" s="494"/>
      <c r="AE92" s="501"/>
      <c r="AF92" s="505"/>
      <c r="AG92" s="506"/>
      <c r="AH92" s="494"/>
      <c r="AI92" s="494"/>
      <c r="AJ92" s="494"/>
      <c r="AK92" s="494"/>
    </row>
    <row r="93" spans="2:37">
      <c r="B93" s="827"/>
      <c r="C93" s="816"/>
      <c r="D93" s="828"/>
      <c r="E93" s="828"/>
      <c r="F93" s="828"/>
      <c r="G93" s="828"/>
      <c r="H93" s="804"/>
      <c r="I93" s="791"/>
      <c r="J93" s="806"/>
      <c r="K93" s="814"/>
      <c r="L93" s="436" t="s">
        <v>185</v>
      </c>
      <c r="M93" s="252">
        <v>0</v>
      </c>
      <c r="N93" s="438">
        <f t="shared" si="20"/>
        <v>0</v>
      </c>
      <c r="O93" s="439" t="e">
        <f>#REF!*(1-$O$5)</f>
        <v>#REF!</v>
      </c>
      <c r="P93" s="807"/>
      <c r="Q93" s="808"/>
      <c r="R93" s="807"/>
      <c r="S93" s="810"/>
      <c r="T93" s="802"/>
      <c r="U93" s="812"/>
      <c r="V93" s="802"/>
      <c r="W93" s="897"/>
      <c r="X93" s="892"/>
      <c r="Y93" s="896"/>
      <c r="Z93" s="499"/>
      <c r="AA93" s="499"/>
      <c r="AB93" s="500"/>
      <c r="AC93" s="494"/>
      <c r="AD93" s="494"/>
      <c r="AE93" s="501"/>
      <c r="AF93" s="505"/>
      <c r="AG93" s="506"/>
      <c r="AH93" s="494"/>
      <c r="AI93" s="494"/>
      <c r="AJ93" s="494"/>
      <c r="AK93" s="494"/>
    </row>
    <row r="94" spans="2:37">
      <c r="B94" s="827"/>
      <c r="C94" s="816"/>
      <c r="D94" s="828"/>
      <c r="E94" s="828"/>
      <c r="F94" s="828"/>
      <c r="G94" s="828"/>
      <c r="H94" s="804"/>
      <c r="I94" s="791"/>
      <c r="J94" s="806"/>
      <c r="K94" s="814"/>
      <c r="L94" s="436" t="s">
        <v>220</v>
      </c>
      <c r="M94" s="252">
        <v>0</v>
      </c>
      <c r="N94" s="438">
        <f t="shared" si="20"/>
        <v>0</v>
      </c>
      <c r="O94" s="439" t="e">
        <f>#REF!*(1-$O$5)</f>
        <v>#REF!</v>
      </c>
      <c r="P94" s="807"/>
      <c r="Q94" s="808"/>
      <c r="R94" s="807"/>
      <c r="S94" s="810"/>
      <c r="T94" s="802"/>
      <c r="U94" s="812"/>
      <c r="V94" s="802"/>
      <c r="W94" s="897"/>
      <c r="X94" s="892"/>
      <c r="Y94" s="896"/>
      <c r="Z94" s="499"/>
      <c r="AA94" s="499"/>
      <c r="AB94" s="500"/>
      <c r="AC94" s="494"/>
      <c r="AD94" s="494"/>
      <c r="AE94" s="501"/>
      <c r="AF94" s="505"/>
      <c r="AG94" s="506"/>
      <c r="AH94" s="494"/>
      <c r="AI94" s="494"/>
      <c r="AJ94" s="494"/>
      <c r="AK94" s="494"/>
    </row>
    <row r="95" spans="2:37">
      <c r="B95" s="827"/>
      <c r="C95" s="816"/>
      <c r="D95" s="828"/>
      <c r="E95" s="828"/>
      <c r="F95" s="828"/>
      <c r="G95" s="828"/>
      <c r="H95" s="804"/>
      <c r="I95" s="791"/>
      <c r="J95" s="806"/>
      <c r="K95" s="815"/>
      <c r="L95" s="436" t="s">
        <v>226</v>
      </c>
      <c r="M95" s="252">
        <v>0</v>
      </c>
      <c r="N95" s="438">
        <f t="shared" si="20"/>
        <v>0</v>
      </c>
      <c r="O95" s="439" t="e">
        <f>#REF!*(1-$O$5)</f>
        <v>#REF!</v>
      </c>
      <c r="P95" s="807"/>
      <c r="Q95" s="808"/>
      <c r="R95" s="807"/>
      <c r="S95" s="811"/>
      <c r="T95" s="802"/>
      <c r="U95" s="812"/>
      <c r="V95" s="802"/>
      <c r="W95" s="897"/>
      <c r="X95" s="892"/>
      <c r="Y95" s="896"/>
      <c r="Z95" s="499"/>
      <c r="AA95" s="499"/>
      <c r="AB95" s="500"/>
      <c r="AC95" s="494"/>
      <c r="AD95" s="494"/>
      <c r="AE95" s="501"/>
      <c r="AF95" s="505"/>
      <c r="AG95" s="506"/>
      <c r="AH95" s="494"/>
      <c r="AI95" s="494"/>
      <c r="AJ95" s="494"/>
      <c r="AK95" s="494"/>
    </row>
    <row r="96" spans="2:37" ht="12.75" customHeight="1">
      <c r="B96" s="827">
        <v>23</v>
      </c>
      <c r="C96" s="816" t="s">
        <v>650</v>
      </c>
      <c r="D96" s="828">
        <v>470</v>
      </c>
      <c r="E96" s="829" t="s">
        <v>243</v>
      </c>
      <c r="F96" s="828">
        <v>144</v>
      </c>
      <c r="G96" s="830">
        <v>0.16</v>
      </c>
      <c r="H96" s="804"/>
      <c r="I96" s="791">
        <f t="shared" ref="I96" si="24">H96*$I$5</f>
        <v>0</v>
      </c>
      <c r="J96" s="806">
        <f>I96</f>
        <v>0</v>
      </c>
      <c r="K96" s="813" t="e">
        <f>J96*(1+$L$5)</f>
        <v>#REF!</v>
      </c>
      <c r="L96" s="436" t="s">
        <v>207</v>
      </c>
      <c r="M96" s="252">
        <v>0</v>
      </c>
      <c r="N96" s="438">
        <f t="shared" si="20"/>
        <v>0</v>
      </c>
      <c r="O96" s="439" t="e">
        <f>#REF!*(1-$O$5)</f>
        <v>#REF!</v>
      </c>
      <c r="P96" s="807" t="e">
        <f>SUM(N96*O96,N97*O97,N98*O98,N99*O99)</f>
        <v>#REF!</v>
      </c>
      <c r="Q96" s="808">
        <v>1</v>
      </c>
      <c r="R96" s="807" t="e">
        <f>Q96*P96</f>
        <v>#REF!</v>
      </c>
      <c r="S96" s="809" t="e">
        <f>R96*(1+$R$5)</f>
        <v>#REF!</v>
      </c>
      <c r="T96" s="802" t="e">
        <f>J96+R96</f>
        <v>#REF!</v>
      </c>
      <c r="U96" s="802" t="e">
        <f>S96+K96</f>
        <v>#REF!</v>
      </c>
      <c r="V96" s="802" t="e">
        <f>U96*(1+$U$5)</f>
        <v>#REF!</v>
      </c>
      <c r="W96" s="897"/>
      <c r="X96" s="892"/>
      <c r="Y96" s="896"/>
      <c r="Z96" s="499"/>
      <c r="AA96" s="499"/>
      <c r="AB96" s="500"/>
      <c r="AC96" s="494"/>
      <c r="AD96" s="494"/>
      <c r="AE96" s="501"/>
      <c r="AF96" s="505"/>
      <c r="AG96" s="506"/>
      <c r="AH96" s="494"/>
      <c r="AI96" s="494"/>
      <c r="AJ96" s="494"/>
      <c r="AK96" s="494"/>
    </row>
    <row r="97" spans="2:37">
      <c r="B97" s="827"/>
      <c r="C97" s="816"/>
      <c r="D97" s="828"/>
      <c r="E97" s="828"/>
      <c r="F97" s="828"/>
      <c r="G97" s="828"/>
      <c r="H97" s="804"/>
      <c r="I97" s="791"/>
      <c r="J97" s="806"/>
      <c r="K97" s="814"/>
      <c r="L97" s="436" t="s">
        <v>185</v>
      </c>
      <c r="M97" s="252">
        <v>532.5</v>
      </c>
      <c r="N97" s="438">
        <f t="shared" si="20"/>
        <v>8.875</v>
      </c>
      <c r="O97" s="439" t="e">
        <f>#REF!*(1-$O$5)</f>
        <v>#REF!</v>
      </c>
      <c r="P97" s="807"/>
      <c r="Q97" s="808"/>
      <c r="R97" s="807"/>
      <c r="S97" s="810"/>
      <c r="T97" s="802"/>
      <c r="U97" s="812"/>
      <c r="V97" s="802"/>
      <c r="W97" s="897"/>
      <c r="X97" s="892"/>
      <c r="Y97" s="896"/>
      <c r="Z97" s="499"/>
      <c r="AA97" s="499"/>
      <c r="AB97" s="500"/>
      <c r="AC97" s="494"/>
      <c r="AD97" s="494"/>
      <c r="AE97" s="501"/>
      <c r="AF97" s="505"/>
      <c r="AG97" s="506"/>
      <c r="AH97" s="494"/>
      <c r="AI97" s="494"/>
      <c r="AJ97" s="494"/>
      <c r="AK97" s="494"/>
    </row>
    <row r="98" spans="2:37">
      <c r="B98" s="827"/>
      <c r="C98" s="816"/>
      <c r="D98" s="828"/>
      <c r="E98" s="828"/>
      <c r="F98" s="828"/>
      <c r="G98" s="828"/>
      <c r="H98" s="804"/>
      <c r="I98" s="791"/>
      <c r="J98" s="806"/>
      <c r="K98" s="814"/>
      <c r="L98" s="436" t="s">
        <v>220</v>
      </c>
      <c r="M98" s="252">
        <v>0</v>
      </c>
      <c r="N98" s="438">
        <f t="shared" si="20"/>
        <v>0</v>
      </c>
      <c r="O98" s="439" t="e">
        <f>#REF!*(1-$O$5)</f>
        <v>#REF!</v>
      </c>
      <c r="P98" s="807"/>
      <c r="Q98" s="808"/>
      <c r="R98" s="807"/>
      <c r="S98" s="810"/>
      <c r="T98" s="802"/>
      <c r="U98" s="812"/>
      <c r="V98" s="802"/>
      <c r="W98" s="897"/>
      <c r="X98" s="892"/>
      <c r="Y98" s="896"/>
      <c r="Z98" s="499"/>
      <c r="AA98" s="499"/>
      <c r="AB98" s="500"/>
      <c r="AC98" s="494"/>
      <c r="AD98" s="494"/>
      <c r="AE98" s="501"/>
      <c r="AF98" s="505"/>
      <c r="AG98" s="506"/>
      <c r="AH98" s="494"/>
      <c r="AI98" s="494"/>
      <c r="AJ98" s="494"/>
      <c r="AK98" s="494"/>
    </row>
    <row r="99" spans="2:37">
      <c r="B99" s="827"/>
      <c r="C99" s="816"/>
      <c r="D99" s="828"/>
      <c r="E99" s="828"/>
      <c r="F99" s="828"/>
      <c r="G99" s="828"/>
      <c r="H99" s="804"/>
      <c r="I99" s="791"/>
      <c r="J99" s="806"/>
      <c r="K99" s="815"/>
      <c r="L99" s="436" t="s">
        <v>226</v>
      </c>
      <c r="M99" s="252">
        <v>0</v>
      </c>
      <c r="N99" s="438">
        <f t="shared" si="20"/>
        <v>0</v>
      </c>
      <c r="O99" s="439" t="e">
        <f>#REF!*(1-$O$5)</f>
        <v>#REF!</v>
      </c>
      <c r="P99" s="807"/>
      <c r="Q99" s="808"/>
      <c r="R99" s="807"/>
      <c r="S99" s="811"/>
      <c r="T99" s="802"/>
      <c r="U99" s="812"/>
      <c r="V99" s="802"/>
      <c r="W99" s="897"/>
      <c r="X99" s="892"/>
      <c r="Y99" s="896"/>
      <c r="Z99" s="499"/>
      <c r="AA99" s="499"/>
      <c r="AB99" s="500"/>
      <c r="AC99" s="494"/>
      <c r="AD99" s="494"/>
      <c r="AE99" s="501"/>
      <c r="AF99" s="505"/>
      <c r="AG99" s="506"/>
      <c r="AH99" s="494"/>
      <c r="AI99" s="494"/>
      <c r="AJ99" s="494"/>
      <c r="AK99" s="494"/>
    </row>
    <row r="100" spans="2:37" ht="12.75" customHeight="1">
      <c r="B100" s="827">
        <v>24</v>
      </c>
      <c r="C100" s="816" t="s">
        <v>651</v>
      </c>
      <c r="D100" s="828">
        <v>500</v>
      </c>
      <c r="E100" s="829" t="s">
        <v>243</v>
      </c>
      <c r="F100" s="828">
        <v>144</v>
      </c>
      <c r="G100" s="830">
        <v>0.16</v>
      </c>
      <c r="H100" s="804"/>
      <c r="I100" s="791">
        <f t="shared" ref="I100" si="25">H100*$I$5</f>
        <v>0</v>
      </c>
      <c r="J100" s="806">
        <f>I100</f>
        <v>0</v>
      </c>
      <c r="K100" s="813" t="e">
        <f>J100*(1+$L$5)</f>
        <v>#REF!</v>
      </c>
      <c r="L100" s="436" t="s">
        <v>207</v>
      </c>
      <c r="M100" s="252">
        <v>0</v>
      </c>
      <c r="N100" s="438">
        <f t="shared" si="20"/>
        <v>0</v>
      </c>
      <c r="O100" s="439" t="e">
        <f>#REF!*(1-$O$5)</f>
        <v>#REF!</v>
      </c>
      <c r="P100" s="807" t="e">
        <f>SUM(N100*O100,N101*O101,N102*O102,N103*O103)</f>
        <v>#REF!</v>
      </c>
      <c r="Q100" s="808">
        <v>1</v>
      </c>
      <c r="R100" s="807" t="e">
        <f>Q100*P100</f>
        <v>#REF!</v>
      </c>
      <c r="S100" s="809" t="e">
        <f>R100*(1+$R$5)</f>
        <v>#REF!</v>
      </c>
      <c r="T100" s="802" t="e">
        <f>J100+R100</f>
        <v>#REF!</v>
      </c>
      <c r="U100" s="802" t="e">
        <f>S100+K100</f>
        <v>#REF!</v>
      </c>
      <c r="V100" s="802" t="e">
        <f>U100*(1+$U$5)</f>
        <v>#REF!</v>
      </c>
      <c r="W100" s="897"/>
      <c r="X100" s="892"/>
      <c r="Y100" s="896"/>
      <c r="Z100" s="499"/>
      <c r="AA100" s="499"/>
      <c r="AB100" s="500"/>
      <c r="AC100" s="494"/>
      <c r="AD100" s="494"/>
      <c r="AE100" s="501"/>
      <c r="AF100" s="505"/>
      <c r="AG100" s="506"/>
      <c r="AH100" s="494"/>
      <c r="AI100" s="494"/>
      <c r="AJ100" s="494"/>
      <c r="AK100" s="494"/>
    </row>
    <row r="101" spans="2:37">
      <c r="B101" s="827"/>
      <c r="C101" s="816"/>
      <c r="D101" s="828"/>
      <c r="E101" s="828"/>
      <c r="F101" s="828"/>
      <c r="G101" s="828"/>
      <c r="H101" s="804"/>
      <c r="I101" s="791"/>
      <c r="J101" s="806"/>
      <c r="K101" s="814"/>
      <c r="L101" s="436" t="s">
        <v>185</v>
      </c>
      <c r="M101" s="252">
        <v>0</v>
      </c>
      <c r="N101" s="438">
        <f t="shared" si="20"/>
        <v>0</v>
      </c>
      <c r="O101" s="439" t="e">
        <f>#REF!*(1-$O$5)</f>
        <v>#REF!</v>
      </c>
      <c r="P101" s="807"/>
      <c r="Q101" s="808"/>
      <c r="R101" s="807"/>
      <c r="S101" s="810"/>
      <c r="T101" s="802"/>
      <c r="U101" s="812"/>
      <c r="V101" s="802"/>
      <c r="W101" s="897"/>
      <c r="X101" s="892"/>
      <c r="Y101" s="896"/>
      <c r="Z101" s="499"/>
      <c r="AA101" s="499"/>
      <c r="AB101" s="500"/>
      <c r="AC101" s="494"/>
      <c r="AD101" s="494"/>
      <c r="AE101" s="501"/>
      <c r="AF101" s="505"/>
      <c r="AG101" s="506"/>
      <c r="AH101" s="494"/>
      <c r="AI101" s="494"/>
      <c r="AJ101" s="494"/>
      <c r="AK101" s="494"/>
    </row>
    <row r="102" spans="2:37">
      <c r="B102" s="827"/>
      <c r="C102" s="816"/>
      <c r="D102" s="828"/>
      <c r="E102" s="828"/>
      <c r="F102" s="828"/>
      <c r="G102" s="828"/>
      <c r="H102" s="804"/>
      <c r="I102" s="791"/>
      <c r="J102" s="806"/>
      <c r="K102" s="814"/>
      <c r="L102" s="436" t="s">
        <v>220</v>
      </c>
      <c r="M102" s="252">
        <v>0</v>
      </c>
      <c r="N102" s="438">
        <f t="shared" si="20"/>
        <v>0</v>
      </c>
      <c r="O102" s="439" t="e">
        <f>#REF!*(1-$O$5)</f>
        <v>#REF!</v>
      </c>
      <c r="P102" s="807"/>
      <c r="Q102" s="808"/>
      <c r="R102" s="807"/>
      <c r="S102" s="810"/>
      <c r="T102" s="802"/>
      <c r="U102" s="812"/>
      <c r="V102" s="802"/>
      <c r="W102" s="897"/>
      <c r="X102" s="892"/>
      <c r="Y102" s="896"/>
      <c r="Z102" s="499"/>
      <c r="AA102" s="499"/>
      <c r="AB102" s="500"/>
      <c r="AC102" s="494"/>
      <c r="AD102" s="494"/>
      <c r="AE102" s="501"/>
      <c r="AF102" s="505"/>
      <c r="AG102" s="506"/>
      <c r="AH102" s="494"/>
      <c r="AI102" s="494"/>
      <c r="AJ102" s="494"/>
      <c r="AK102" s="494"/>
    </row>
    <row r="103" spans="2:37">
      <c r="B103" s="827"/>
      <c r="C103" s="816"/>
      <c r="D103" s="828"/>
      <c r="E103" s="828"/>
      <c r="F103" s="828"/>
      <c r="G103" s="828"/>
      <c r="H103" s="804"/>
      <c r="I103" s="791"/>
      <c r="J103" s="806"/>
      <c r="K103" s="815"/>
      <c r="L103" s="436" t="s">
        <v>226</v>
      </c>
      <c r="M103" s="252">
        <v>0</v>
      </c>
      <c r="N103" s="438">
        <f t="shared" si="20"/>
        <v>0</v>
      </c>
      <c r="O103" s="439" t="e">
        <f>#REF!*(1-$O$5)</f>
        <v>#REF!</v>
      </c>
      <c r="P103" s="807"/>
      <c r="Q103" s="808"/>
      <c r="R103" s="807"/>
      <c r="S103" s="811"/>
      <c r="T103" s="802"/>
      <c r="U103" s="812"/>
      <c r="V103" s="802"/>
      <c r="W103" s="897"/>
      <c r="X103" s="892"/>
      <c r="Y103" s="896"/>
      <c r="Z103" s="499"/>
      <c r="AA103" s="499"/>
      <c r="AB103" s="500"/>
      <c r="AC103" s="494"/>
      <c r="AD103" s="494"/>
      <c r="AE103" s="501"/>
      <c r="AF103" s="505"/>
      <c r="AG103" s="506"/>
      <c r="AH103" s="494"/>
      <c r="AI103" s="494"/>
      <c r="AJ103" s="494"/>
      <c r="AK103" s="494"/>
    </row>
    <row r="104" spans="2:37" ht="12.75" customHeight="1">
      <c r="B104" s="827">
        <v>25</v>
      </c>
      <c r="C104" s="816" t="s">
        <v>652</v>
      </c>
      <c r="D104" s="828">
        <v>530</v>
      </c>
      <c r="E104" s="829" t="s">
        <v>243</v>
      </c>
      <c r="F104" s="828">
        <v>144</v>
      </c>
      <c r="G104" s="830">
        <v>0.16</v>
      </c>
      <c r="H104" s="804"/>
      <c r="I104" s="791">
        <f t="shared" ref="I104" si="26">H104*$I$5</f>
        <v>0</v>
      </c>
      <c r="J104" s="806">
        <f>I104</f>
        <v>0</v>
      </c>
      <c r="K104" s="813" t="e">
        <f>J104*(1+$L$5)</f>
        <v>#REF!</v>
      </c>
      <c r="L104" s="436" t="s">
        <v>207</v>
      </c>
      <c r="M104" s="252">
        <v>0</v>
      </c>
      <c r="N104" s="438">
        <f t="shared" si="20"/>
        <v>0</v>
      </c>
      <c r="O104" s="439" t="e">
        <f>#REF!*(1-$O$5)</f>
        <v>#REF!</v>
      </c>
      <c r="P104" s="807" t="e">
        <f>SUM(N104*O104,N105*O105,N106*O106,N107*O107)</f>
        <v>#REF!</v>
      </c>
      <c r="Q104" s="808">
        <v>1</v>
      </c>
      <c r="R104" s="807" t="e">
        <f>Q104*P104</f>
        <v>#REF!</v>
      </c>
      <c r="S104" s="809" t="e">
        <f>R104*(1+$R$5)</f>
        <v>#REF!</v>
      </c>
      <c r="T104" s="802" t="e">
        <f>J104+R104</f>
        <v>#REF!</v>
      </c>
      <c r="U104" s="802" t="e">
        <f>S104+K104</f>
        <v>#REF!</v>
      </c>
      <c r="V104" s="802" t="e">
        <f>U104*(1+$U$5)</f>
        <v>#REF!</v>
      </c>
      <c r="W104" s="897"/>
      <c r="X104" s="892"/>
      <c r="Y104" s="896"/>
      <c r="Z104" s="499"/>
      <c r="AA104" s="499"/>
      <c r="AB104" s="500"/>
      <c r="AC104" s="494"/>
      <c r="AD104" s="494"/>
      <c r="AE104" s="501"/>
      <c r="AF104" s="505"/>
      <c r="AG104" s="506"/>
      <c r="AH104" s="494"/>
      <c r="AI104" s="494"/>
      <c r="AJ104" s="494"/>
      <c r="AK104" s="494"/>
    </row>
    <row r="105" spans="2:37">
      <c r="B105" s="827"/>
      <c r="C105" s="816"/>
      <c r="D105" s="828"/>
      <c r="E105" s="828"/>
      <c r="F105" s="828"/>
      <c r="G105" s="828"/>
      <c r="H105" s="804"/>
      <c r="I105" s="791"/>
      <c r="J105" s="806"/>
      <c r="K105" s="814"/>
      <c r="L105" s="436" t="s">
        <v>185</v>
      </c>
      <c r="M105" s="252">
        <v>0</v>
      </c>
      <c r="N105" s="438">
        <f t="shared" si="20"/>
        <v>0</v>
      </c>
      <c r="O105" s="439" t="e">
        <f>#REF!*(1-$O$5)</f>
        <v>#REF!</v>
      </c>
      <c r="P105" s="807"/>
      <c r="Q105" s="808"/>
      <c r="R105" s="807"/>
      <c r="S105" s="810"/>
      <c r="T105" s="802"/>
      <c r="U105" s="812"/>
      <c r="V105" s="802"/>
      <c r="W105" s="897"/>
      <c r="X105" s="892"/>
      <c r="Y105" s="896"/>
      <c r="Z105" s="499"/>
      <c r="AA105" s="499"/>
      <c r="AB105" s="500"/>
      <c r="AC105" s="494"/>
      <c r="AD105" s="494"/>
      <c r="AE105" s="501"/>
      <c r="AF105" s="505"/>
      <c r="AG105" s="506"/>
      <c r="AH105" s="494"/>
      <c r="AI105" s="494"/>
      <c r="AJ105" s="494"/>
      <c r="AK105" s="494"/>
    </row>
    <row r="106" spans="2:37">
      <c r="B106" s="827"/>
      <c r="C106" s="816"/>
      <c r="D106" s="828"/>
      <c r="E106" s="828"/>
      <c r="F106" s="828"/>
      <c r="G106" s="828"/>
      <c r="H106" s="804"/>
      <c r="I106" s="791"/>
      <c r="J106" s="806"/>
      <c r="K106" s="814"/>
      <c r="L106" s="436" t="s">
        <v>220</v>
      </c>
      <c r="M106" s="252">
        <v>0</v>
      </c>
      <c r="N106" s="438">
        <f t="shared" si="20"/>
        <v>0</v>
      </c>
      <c r="O106" s="439" t="e">
        <f>#REF!*(1-$O$5)</f>
        <v>#REF!</v>
      </c>
      <c r="P106" s="807"/>
      <c r="Q106" s="808"/>
      <c r="R106" s="807"/>
      <c r="S106" s="810"/>
      <c r="T106" s="802"/>
      <c r="U106" s="812"/>
      <c r="V106" s="802"/>
      <c r="W106" s="897"/>
      <c r="X106" s="892"/>
      <c r="Y106" s="896"/>
      <c r="Z106" s="499"/>
      <c r="AA106" s="499"/>
      <c r="AB106" s="500"/>
      <c r="AC106" s="494"/>
      <c r="AD106" s="494"/>
      <c r="AE106" s="501"/>
      <c r="AF106" s="505"/>
      <c r="AG106" s="506"/>
      <c r="AH106" s="494"/>
      <c r="AI106" s="494"/>
      <c r="AJ106" s="494"/>
      <c r="AK106" s="494"/>
    </row>
    <row r="107" spans="2:37">
      <c r="B107" s="827"/>
      <c r="C107" s="816"/>
      <c r="D107" s="828"/>
      <c r="E107" s="828"/>
      <c r="F107" s="828"/>
      <c r="G107" s="828"/>
      <c r="H107" s="804"/>
      <c r="I107" s="791"/>
      <c r="J107" s="806"/>
      <c r="K107" s="815"/>
      <c r="L107" s="436" t="s">
        <v>226</v>
      </c>
      <c r="M107" s="252">
        <v>0</v>
      </c>
      <c r="N107" s="438">
        <f t="shared" si="20"/>
        <v>0</v>
      </c>
      <c r="O107" s="439" t="e">
        <f>#REF!*(1-$O$5)</f>
        <v>#REF!</v>
      </c>
      <c r="P107" s="807"/>
      <c r="Q107" s="808"/>
      <c r="R107" s="807"/>
      <c r="S107" s="811"/>
      <c r="T107" s="802"/>
      <c r="U107" s="812"/>
      <c r="V107" s="802"/>
      <c r="W107" s="897"/>
      <c r="X107" s="892"/>
      <c r="Y107" s="896"/>
      <c r="Z107" s="499"/>
      <c r="AA107" s="499"/>
      <c r="AB107" s="500"/>
      <c r="AC107" s="494"/>
      <c r="AD107" s="494"/>
      <c r="AE107" s="501"/>
      <c r="AF107" s="505"/>
      <c r="AG107" s="506"/>
      <c r="AH107" s="494"/>
      <c r="AI107" s="494"/>
      <c r="AJ107" s="494"/>
      <c r="AK107" s="494"/>
    </row>
    <row r="108" spans="2:37" ht="12.75" customHeight="1">
      <c r="B108" s="827">
        <v>26</v>
      </c>
      <c r="C108" s="816" t="s">
        <v>658</v>
      </c>
      <c r="D108" s="828">
        <v>540</v>
      </c>
      <c r="E108" s="829" t="s">
        <v>243</v>
      </c>
      <c r="F108" s="828">
        <v>144</v>
      </c>
      <c r="G108" s="830">
        <v>0.16</v>
      </c>
      <c r="H108" s="804"/>
      <c r="I108" s="791">
        <f t="shared" ref="I108" si="27">H108*$I$5</f>
        <v>0</v>
      </c>
      <c r="J108" s="806">
        <f>I108</f>
        <v>0</v>
      </c>
      <c r="K108" s="813" t="e">
        <f>J108*(1+$L$5)</f>
        <v>#REF!</v>
      </c>
      <c r="L108" s="436" t="s">
        <v>207</v>
      </c>
      <c r="M108" s="252">
        <v>0</v>
      </c>
      <c r="N108" s="438">
        <f t="shared" si="20"/>
        <v>0</v>
      </c>
      <c r="O108" s="439" t="e">
        <f>#REF!*(1-$O$5)</f>
        <v>#REF!</v>
      </c>
      <c r="P108" s="807" t="e">
        <f>SUM(N108*O108,N109*O109,N110*O110,N111*O111)</f>
        <v>#REF!</v>
      </c>
      <c r="Q108" s="808">
        <v>1</v>
      </c>
      <c r="R108" s="807" t="e">
        <f>Q108*P108</f>
        <v>#REF!</v>
      </c>
      <c r="S108" s="809" t="e">
        <f>R108*(1+$R$5)</f>
        <v>#REF!</v>
      </c>
      <c r="T108" s="802" t="e">
        <f>J108+R108</f>
        <v>#REF!</v>
      </c>
      <c r="U108" s="802" t="e">
        <f>S108+K108</f>
        <v>#REF!</v>
      </c>
      <c r="V108" s="802" t="e">
        <f>U108*(1+$U$5)</f>
        <v>#REF!</v>
      </c>
      <c r="W108" s="897"/>
      <c r="X108" s="892"/>
      <c r="Y108" s="896"/>
      <c r="Z108" s="499"/>
      <c r="AA108" s="499"/>
      <c r="AB108" s="500"/>
      <c r="AC108" s="494"/>
      <c r="AD108" s="494"/>
      <c r="AE108" s="501"/>
      <c r="AF108" s="505"/>
      <c r="AG108" s="506"/>
      <c r="AH108" s="494"/>
      <c r="AI108" s="494"/>
      <c r="AJ108" s="494"/>
      <c r="AK108" s="494"/>
    </row>
    <row r="109" spans="2:37">
      <c r="B109" s="827"/>
      <c r="C109" s="816"/>
      <c r="D109" s="828"/>
      <c r="E109" s="828"/>
      <c r="F109" s="828"/>
      <c r="G109" s="828"/>
      <c r="H109" s="804"/>
      <c r="I109" s="791"/>
      <c r="J109" s="806"/>
      <c r="K109" s="814"/>
      <c r="L109" s="436" t="s">
        <v>185</v>
      </c>
      <c r="M109" s="252">
        <v>0</v>
      </c>
      <c r="N109" s="438">
        <f t="shared" si="20"/>
        <v>0</v>
      </c>
      <c r="O109" s="439" t="e">
        <f>#REF!*(1-$O$5)</f>
        <v>#REF!</v>
      </c>
      <c r="P109" s="807"/>
      <c r="Q109" s="808"/>
      <c r="R109" s="807"/>
      <c r="S109" s="810"/>
      <c r="T109" s="802"/>
      <c r="U109" s="812"/>
      <c r="V109" s="802"/>
      <c r="W109" s="897"/>
      <c r="X109" s="892"/>
      <c r="Y109" s="896"/>
      <c r="Z109" s="499"/>
      <c r="AA109" s="499"/>
      <c r="AB109" s="500"/>
      <c r="AC109" s="494"/>
      <c r="AD109" s="494"/>
      <c r="AE109" s="501"/>
      <c r="AF109" s="505"/>
      <c r="AG109" s="506"/>
      <c r="AH109" s="494"/>
      <c r="AI109" s="494"/>
      <c r="AJ109" s="494"/>
      <c r="AK109" s="494"/>
    </row>
    <row r="110" spans="2:37">
      <c r="B110" s="827"/>
      <c r="C110" s="816"/>
      <c r="D110" s="828"/>
      <c r="E110" s="828"/>
      <c r="F110" s="828"/>
      <c r="G110" s="828"/>
      <c r="H110" s="804"/>
      <c r="I110" s="791"/>
      <c r="J110" s="806"/>
      <c r="K110" s="814"/>
      <c r="L110" s="436" t="s">
        <v>220</v>
      </c>
      <c r="M110" s="252">
        <v>0</v>
      </c>
      <c r="N110" s="438">
        <f t="shared" si="20"/>
        <v>0</v>
      </c>
      <c r="O110" s="439" t="e">
        <f>#REF!*(1-$O$5)</f>
        <v>#REF!</v>
      </c>
      <c r="P110" s="807"/>
      <c r="Q110" s="808"/>
      <c r="R110" s="807"/>
      <c r="S110" s="810"/>
      <c r="T110" s="802"/>
      <c r="U110" s="812"/>
      <c r="V110" s="802"/>
      <c r="W110" s="897"/>
      <c r="X110" s="892"/>
      <c r="Y110" s="896"/>
      <c r="Z110" s="499"/>
      <c r="AA110" s="499"/>
      <c r="AB110" s="500"/>
      <c r="AC110" s="494"/>
      <c r="AD110" s="494"/>
      <c r="AE110" s="501"/>
      <c r="AF110" s="505"/>
      <c r="AG110" s="506"/>
      <c r="AH110" s="494"/>
      <c r="AI110" s="494"/>
      <c r="AJ110" s="494"/>
      <c r="AK110" s="494"/>
    </row>
    <row r="111" spans="2:37">
      <c r="B111" s="827"/>
      <c r="C111" s="816"/>
      <c r="D111" s="828"/>
      <c r="E111" s="828"/>
      <c r="F111" s="828"/>
      <c r="G111" s="828"/>
      <c r="H111" s="804"/>
      <c r="I111" s="791"/>
      <c r="J111" s="806"/>
      <c r="K111" s="815"/>
      <c r="L111" s="436" t="s">
        <v>226</v>
      </c>
      <c r="M111" s="252">
        <v>0</v>
      </c>
      <c r="N111" s="438">
        <f t="shared" si="20"/>
        <v>0</v>
      </c>
      <c r="O111" s="439" t="e">
        <f>#REF!*(1-$O$5)</f>
        <v>#REF!</v>
      </c>
      <c r="P111" s="807"/>
      <c r="Q111" s="808"/>
      <c r="R111" s="807"/>
      <c r="S111" s="811"/>
      <c r="T111" s="802"/>
      <c r="U111" s="812"/>
      <c r="V111" s="802"/>
      <c r="W111" s="897"/>
      <c r="X111" s="892"/>
      <c r="Y111" s="896"/>
      <c r="Z111" s="499"/>
      <c r="AA111" s="499"/>
      <c r="AB111" s="500"/>
      <c r="AC111" s="494"/>
      <c r="AD111" s="494"/>
      <c r="AE111" s="501"/>
      <c r="AF111" s="505"/>
      <c r="AG111" s="506"/>
      <c r="AH111" s="494"/>
      <c r="AI111" s="494"/>
      <c r="AJ111" s="494"/>
      <c r="AK111" s="494"/>
    </row>
    <row r="112" spans="2:37">
      <c r="B112" s="827">
        <v>27</v>
      </c>
      <c r="C112" s="816" t="s">
        <v>1139</v>
      </c>
      <c r="D112" s="828">
        <v>60</v>
      </c>
      <c r="E112" s="829" t="s">
        <v>169</v>
      </c>
      <c r="F112" s="828" t="s">
        <v>169</v>
      </c>
      <c r="G112" s="830" t="s">
        <v>169</v>
      </c>
      <c r="H112" s="804"/>
      <c r="I112" s="791">
        <f t="shared" ref="I112" si="28">H112*$I$5</f>
        <v>0</v>
      </c>
      <c r="J112" s="806">
        <f>I112</f>
        <v>0</v>
      </c>
      <c r="K112" s="813" t="e">
        <f>J112*(1+$L$5)</f>
        <v>#REF!</v>
      </c>
      <c r="L112" s="436" t="s">
        <v>207</v>
      </c>
      <c r="M112" s="252">
        <v>622.5</v>
      </c>
      <c r="N112" s="438">
        <f t="shared" si="20"/>
        <v>10.375</v>
      </c>
      <c r="O112" s="439" t="e">
        <f>#REF!*(1-$O$5)</f>
        <v>#REF!</v>
      </c>
      <c r="P112" s="807" t="e">
        <f>SUM(N112*O112,N113*O113,N114*O114,N115*O115)</f>
        <v>#REF!</v>
      </c>
      <c r="Q112" s="808">
        <v>1</v>
      </c>
      <c r="R112" s="807" t="e">
        <f>Q112*P112</f>
        <v>#REF!</v>
      </c>
      <c r="S112" s="809" t="e">
        <f>R112*(1+$R$5)</f>
        <v>#REF!</v>
      </c>
      <c r="T112" s="802" t="e">
        <f>J112+R112</f>
        <v>#REF!</v>
      </c>
      <c r="U112" s="802" t="e">
        <f>S112+K112</f>
        <v>#REF!</v>
      </c>
      <c r="V112" s="802" t="e">
        <f>U112*(1+$U$5)</f>
        <v>#REF!</v>
      </c>
      <c r="W112" s="503"/>
      <c r="X112" s="462"/>
      <c r="Y112" s="504"/>
      <c r="Z112" s="499"/>
      <c r="AA112" s="499"/>
      <c r="AB112" s="500"/>
      <c r="AC112" s="494"/>
      <c r="AD112" s="494"/>
      <c r="AE112" s="501"/>
      <c r="AF112" s="505"/>
      <c r="AG112" s="506"/>
      <c r="AH112" s="494"/>
      <c r="AI112" s="494"/>
      <c r="AJ112" s="494"/>
      <c r="AK112" s="494"/>
    </row>
    <row r="113" spans="2:43">
      <c r="B113" s="827"/>
      <c r="C113" s="816"/>
      <c r="D113" s="828"/>
      <c r="E113" s="828"/>
      <c r="F113" s="828"/>
      <c r="G113" s="828"/>
      <c r="H113" s="804"/>
      <c r="I113" s="791"/>
      <c r="J113" s="806"/>
      <c r="K113" s="814"/>
      <c r="L113" s="436" t="s">
        <v>185</v>
      </c>
      <c r="M113" s="252">
        <v>628.5</v>
      </c>
      <c r="N113" s="438">
        <f t="shared" si="20"/>
        <v>10.475</v>
      </c>
      <c r="O113" s="439" t="e">
        <f>#REF!*(1-$O$5)</f>
        <v>#REF!</v>
      </c>
      <c r="P113" s="807"/>
      <c r="Q113" s="808"/>
      <c r="R113" s="807"/>
      <c r="S113" s="810"/>
      <c r="T113" s="802"/>
      <c r="U113" s="812"/>
      <c r="V113" s="802"/>
      <c r="W113" s="503"/>
      <c r="X113" s="462"/>
      <c r="Y113" s="504"/>
      <c r="Z113" s="499"/>
      <c r="AA113" s="499"/>
      <c r="AB113" s="500"/>
      <c r="AC113" s="494"/>
      <c r="AD113" s="494"/>
      <c r="AE113" s="501"/>
      <c r="AF113" s="505"/>
      <c r="AG113" s="506"/>
      <c r="AH113" s="494"/>
      <c r="AI113" s="494"/>
      <c r="AJ113" s="494"/>
      <c r="AK113" s="494"/>
    </row>
    <row r="114" spans="2:43">
      <c r="B114" s="827"/>
      <c r="C114" s="816"/>
      <c r="D114" s="828"/>
      <c r="E114" s="828"/>
      <c r="F114" s="828"/>
      <c r="G114" s="828"/>
      <c r="H114" s="804"/>
      <c r="I114" s="791"/>
      <c r="J114" s="806"/>
      <c r="K114" s="814"/>
      <c r="L114" s="436" t="s">
        <v>220</v>
      </c>
      <c r="M114" s="252">
        <v>634.5</v>
      </c>
      <c r="N114" s="438">
        <f t="shared" si="20"/>
        <v>10.574999999999999</v>
      </c>
      <c r="O114" s="439" t="e">
        <f>#REF!*(1-$O$5)</f>
        <v>#REF!</v>
      </c>
      <c r="P114" s="807"/>
      <c r="Q114" s="808"/>
      <c r="R114" s="807"/>
      <c r="S114" s="810"/>
      <c r="T114" s="802"/>
      <c r="U114" s="812"/>
      <c r="V114" s="802"/>
      <c r="W114" s="503"/>
      <c r="X114" s="462"/>
      <c r="Y114" s="504"/>
      <c r="Z114" s="499"/>
      <c r="AA114" s="499"/>
      <c r="AB114" s="500"/>
      <c r="AC114" s="494"/>
      <c r="AD114" s="494"/>
      <c r="AE114" s="501"/>
      <c r="AF114" s="505"/>
      <c r="AG114" s="506"/>
      <c r="AH114" s="494"/>
      <c r="AI114" s="494"/>
      <c r="AJ114" s="494"/>
      <c r="AK114" s="494"/>
    </row>
    <row r="115" spans="2:43">
      <c r="B115" s="827"/>
      <c r="C115" s="816"/>
      <c r="D115" s="828"/>
      <c r="E115" s="828"/>
      <c r="F115" s="828"/>
      <c r="G115" s="828"/>
      <c r="H115" s="804"/>
      <c r="I115" s="791"/>
      <c r="J115" s="806"/>
      <c r="K115" s="815"/>
      <c r="L115" s="436" t="s">
        <v>226</v>
      </c>
      <c r="M115" s="252">
        <v>640.5</v>
      </c>
      <c r="N115" s="438">
        <f t="shared" si="20"/>
        <v>10.675000000000001</v>
      </c>
      <c r="O115" s="439" t="e">
        <f>#REF!*(1-$O$5)</f>
        <v>#REF!</v>
      </c>
      <c r="P115" s="807"/>
      <c r="Q115" s="808"/>
      <c r="R115" s="807"/>
      <c r="S115" s="811"/>
      <c r="T115" s="802"/>
      <c r="U115" s="812"/>
      <c r="V115" s="802"/>
      <c r="W115" s="503"/>
      <c r="X115" s="462"/>
      <c r="Y115" s="504"/>
      <c r="Z115" s="499"/>
      <c r="AA115" s="499"/>
      <c r="AB115" s="500"/>
      <c r="AC115" s="494"/>
      <c r="AD115" s="494"/>
      <c r="AE115" s="501"/>
      <c r="AF115" s="505"/>
      <c r="AG115" s="506"/>
      <c r="AH115" s="494"/>
      <c r="AI115" s="494"/>
      <c r="AJ115" s="494"/>
      <c r="AK115" s="494"/>
    </row>
    <row r="116" spans="2:43">
      <c r="B116" s="827">
        <v>28</v>
      </c>
      <c r="C116" s="816" t="s">
        <v>1137</v>
      </c>
      <c r="D116" s="828" t="s">
        <v>1138</v>
      </c>
      <c r="E116" s="829" t="s">
        <v>169</v>
      </c>
      <c r="F116" s="828" t="s">
        <v>169</v>
      </c>
      <c r="G116" s="830" t="s">
        <v>169</v>
      </c>
      <c r="H116" s="804"/>
      <c r="I116" s="791">
        <f t="shared" ref="I116" si="29">H116*$I$5</f>
        <v>0</v>
      </c>
      <c r="J116" s="806">
        <f>I116</f>
        <v>0</v>
      </c>
      <c r="K116" s="813" t="e">
        <f>J116*(1+$L$5)</f>
        <v>#REF!</v>
      </c>
      <c r="L116" s="436" t="s">
        <v>207</v>
      </c>
      <c r="M116" s="252">
        <v>646.5</v>
      </c>
      <c r="N116" s="438">
        <f t="shared" si="20"/>
        <v>10.775</v>
      </c>
      <c r="O116" s="439" t="e">
        <f>#REF!*(1-$O$5)</f>
        <v>#REF!</v>
      </c>
      <c r="P116" s="807" t="e">
        <f>SUM(N116*O116,N117*O117,N118*O118,N119*O119)</f>
        <v>#REF!</v>
      </c>
      <c r="Q116" s="808">
        <v>1</v>
      </c>
      <c r="R116" s="807" t="e">
        <f>Q116*P116</f>
        <v>#REF!</v>
      </c>
      <c r="S116" s="809" t="e">
        <f>R116*(1+$R$5)</f>
        <v>#REF!</v>
      </c>
      <c r="T116" s="802" t="e">
        <f>J116+R116</f>
        <v>#REF!</v>
      </c>
      <c r="U116" s="802" t="e">
        <f>S116+K116</f>
        <v>#REF!</v>
      </c>
      <c r="V116" s="802" t="e">
        <f>U116*(1+$U$5)</f>
        <v>#REF!</v>
      </c>
      <c r="W116" s="503"/>
      <c r="X116" s="462"/>
      <c r="Y116" s="504"/>
      <c r="Z116" s="499"/>
      <c r="AA116" s="499"/>
      <c r="AB116" s="500"/>
      <c r="AC116" s="494"/>
      <c r="AD116" s="494"/>
      <c r="AE116" s="501"/>
      <c r="AF116" s="505"/>
      <c r="AG116" s="506"/>
      <c r="AH116" s="494"/>
      <c r="AI116" s="494"/>
      <c r="AJ116" s="494"/>
      <c r="AK116" s="494"/>
    </row>
    <row r="117" spans="2:43">
      <c r="B117" s="827"/>
      <c r="C117" s="816"/>
      <c r="D117" s="828"/>
      <c r="E117" s="828"/>
      <c r="F117" s="828"/>
      <c r="G117" s="828"/>
      <c r="H117" s="804"/>
      <c r="I117" s="791"/>
      <c r="J117" s="806"/>
      <c r="K117" s="814"/>
      <c r="L117" s="436" t="s">
        <v>185</v>
      </c>
      <c r="M117" s="252">
        <v>652.5</v>
      </c>
      <c r="N117" s="438">
        <f t="shared" si="20"/>
        <v>10.875</v>
      </c>
      <c r="O117" s="439" t="e">
        <f>#REF!*(1-$O$5)</f>
        <v>#REF!</v>
      </c>
      <c r="P117" s="807"/>
      <c r="Q117" s="808"/>
      <c r="R117" s="807"/>
      <c r="S117" s="810"/>
      <c r="T117" s="802"/>
      <c r="U117" s="812"/>
      <c r="V117" s="802"/>
      <c r="W117" s="503"/>
      <c r="X117" s="462"/>
      <c r="Y117" s="504"/>
      <c r="Z117" s="499"/>
      <c r="AA117" s="499"/>
      <c r="AB117" s="500"/>
      <c r="AC117" s="494"/>
      <c r="AD117" s="494"/>
      <c r="AE117" s="501"/>
      <c r="AF117" s="505"/>
      <c r="AG117" s="506"/>
      <c r="AH117" s="494"/>
      <c r="AI117" s="494"/>
      <c r="AJ117" s="494"/>
      <c r="AK117" s="494"/>
    </row>
    <row r="118" spans="2:43">
      <c r="B118" s="827"/>
      <c r="C118" s="816"/>
      <c r="D118" s="828"/>
      <c r="E118" s="828"/>
      <c r="F118" s="828"/>
      <c r="G118" s="828"/>
      <c r="H118" s="804"/>
      <c r="I118" s="791"/>
      <c r="J118" s="806"/>
      <c r="K118" s="814"/>
      <c r="L118" s="436" t="s">
        <v>220</v>
      </c>
      <c r="M118" s="252">
        <v>658.5</v>
      </c>
      <c r="N118" s="438">
        <f t="shared" si="20"/>
        <v>10.975</v>
      </c>
      <c r="O118" s="439" t="e">
        <f>#REF!*(1-$O$5)</f>
        <v>#REF!</v>
      </c>
      <c r="P118" s="807"/>
      <c r="Q118" s="808"/>
      <c r="R118" s="807"/>
      <c r="S118" s="810"/>
      <c r="T118" s="802"/>
      <c r="U118" s="812"/>
      <c r="V118" s="802"/>
      <c r="W118" s="503"/>
      <c r="X118" s="462"/>
      <c r="Y118" s="504"/>
      <c r="Z118" s="499"/>
      <c r="AA118" s="499"/>
      <c r="AB118" s="500"/>
      <c r="AC118" s="494"/>
      <c r="AD118" s="494"/>
      <c r="AE118" s="501"/>
      <c r="AF118" s="505"/>
      <c r="AG118" s="506"/>
      <c r="AH118" s="494"/>
      <c r="AI118" s="494"/>
      <c r="AJ118" s="494"/>
      <c r="AK118" s="494"/>
    </row>
    <row r="119" spans="2:43" ht="14.25" customHeight="1">
      <c r="B119" s="827"/>
      <c r="C119" s="816"/>
      <c r="D119" s="828"/>
      <c r="E119" s="828"/>
      <c r="F119" s="828"/>
      <c r="G119" s="828"/>
      <c r="H119" s="804"/>
      <c r="I119" s="791"/>
      <c r="J119" s="806"/>
      <c r="K119" s="815"/>
      <c r="L119" s="436" t="s">
        <v>226</v>
      </c>
      <c r="M119" s="252">
        <v>664.5</v>
      </c>
      <c r="N119" s="438">
        <f t="shared" si="20"/>
        <v>11.074999999999999</v>
      </c>
      <c r="O119" s="439" t="e">
        <f>#REF!*(1-$O$5)</f>
        <v>#REF!</v>
      </c>
      <c r="P119" s="807"/>
      <c r="Q119" s="808"/>
      <c r="R119" s="807"/>
      <c r="S119" s="811"/>
      <c r="T119" s="802"/>
      <c r="U119" s="812"/>
      <c r="V119" s="802"/>
      <c r="X119" s="507"/>
      <c r="Y119" s="494"/>
      <c r="Z119" s="506"/>
      <c r="AA119" s="494"/>
      <c r="AB119" s="494"/>
      <c r="AC119" s="494"/>
      <c r="AD119" s="494"/>
      <c r="AE119" s="494"/>
      <c r="AF119" s="494"/>
      <c r="AG119" s="501"/>
      <c r="AH119" s="505"/>
      <c r="AI119" s="494"/>
      <c r="AJ119" s="494"/>
      <c r="AK119" s="494"/>
    </row>
    <row r="120" spans="2:43" ht="18" customHeight="1">
      <c r="B120" s="441"/>
      <c r="C120" s="508"/>
      <c r="D120" s="441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X120" s="507"/>
      <c r="Y120" s="494"/>
      <c r="Z120" s="506"/>
      <c r="AA120" s="509"/>
      <c r="AB120" s="509"/>
      <c r="AC120" s="494"/>
      <c r="AD120" s="494"/>
      <c r="AE120" s="494"/>
      <c r="AF120" s="494"/>
      <c r="AG120" s="501"/>
      <c r="AH120" s="505"/>
      <c r="AI120" s="494"/>
      <c r="AJ120" s="494"/>
      <c r="AK120" s="494"/>
    </row>
    <row r="121" spans="2:43" ht="55.5" customHeight="1">
      <c r="B121" s="442" t="s">
        <v>154</v>
      </c>
      <c r="C121" s="443" t="s">
        <v>242</v>
      </c>
      <c r="D121" s="444" t="s">
        <v>659</v>
      </c>
      <c r="E121" s="445" t="s">
        <v>228</v>
      </c>
      <c r="F121" s="445" t="s">
        <v>229</v>
      </c>
      <c r="G121" s="445" t="s">
        <v>1213</v>
      </c>
      <c r="H121" s="444" t="s">
        <v>235</v>
      </c>
      <c r="I121" s="444" t="s">
        <v>236</v>
      </c>
      <c r="J121" s="446" t="s">
        <v>247</v>
      </c>
      <c r="K121" s="434" t="s">
        <v>465</v>
      </c>
      <c r="L121" s="435" t="s">
        <v>182</v>
      </c>
      <c r="M121" s="447" t="s">
        <v>227</v>
      </c>
      <c r="N121" s="447" t="s">
        <v>225</v>
      </c>
      <c r="O121" s="447" t="s">
        <v>237</v>
      </c>
      <c r="P121" s="447" t="s">
        <v>403</v>
      </c>
      <c r="Q121" s="437" t="s">
        <v>244</v>
      </c>
      <c r="R121" s="447" t="s">
        <v>245</v>
      </c>
      <c r="S121" s="447" t="s">
        <v>466</v>
      </c>
      <c r="T121" s="440" t="s">
        <v>471</v>
      </c>
      <c r="U121" s="440" t="s">
        <v>467</v>
      </c>
      <c r="V121" s="440" t="s">
        <v>391</v>
      </c>
      <c r="W121" s="510"/>
      <c r="X121" s="511"/>
      <c r="Y121" s="497"/>
      <c r="Z121" s="498"/>
      <c r="AA121" s="498"/>
      <c r="AB121" s="498"/>
      <c r="AC121" s="498"/>
      <c r="AD121" s="498"/>
      <c r="AE121" s="512"/>
      <c r="AF121" s="498"/>
      <c r="AG121" s="498"/>
      <c r="AH121" s="498"/>
      <c r="AI121" s="513"/>
      <c r="AJ121" s="498"/>
      <c r="AK121" s="498"/>
    </row>
    <row r="122" spans="2:43">
      <c r="B122" s="827">
        <v>29</v>
      </c>
      <c r="C122" s="850" t="s">
        <v>700</v>
      </c>
      <c r="D122" s="849" t="s">
        <v>614</v>
      </c>
      <c r="E122" s="849" t="s">
        <v>231</v>
      </c>
      <c r="F122" s="834">
        <v>220</v>
      </c>
      <c r="G122" s="849" t="s">
        <v>230</v>
      </c>
      <c r="H122" s="862"/>
      <c r="I122" s="791">
        <f>H122*$I$5</f>
        <v>0</v>
      </c>
      <c r="J122" s="806">
        <f>I122</f>
        <v>0</v>
      </c>
      <c r="K122" s="813" t="e">
        <f>J122*(1+$L$5)</f>
        <v>#REF!</v>
      </c>
      <c r="L122" s="436" t="s">
        <v>207</v>
      </c>
      <c r="M122" s="252">
        <v>0</v>
      </c>
      <c r="N122" s="438">
        <f t="shared" ref="N122:N185" si="30">M122/60</f>
        <v>0</v>
      </c>
      <c r="O122" s="439" t="e">
        <f>#REF!*(1-$O$5)</f>
        <v>#REF!</v>
      </c>
      <c r="P122" s="807" t="e">
        <f>SUM(N122*O122,N123*O123,N124*O124,N125*O125)</f>
        <v>#REF!</v>
      </c>
      <c r="Q122" s="808">
        <v>1</v>
      </c>
      <c r="R122" s="807" t="e">
        <f>Q122*P122</f>
        <v>#REF!</v>
      </c>
      <c r="S122" s="809" t="e">
        <f>R122*(1+$R$5)</f>
        <v>#REF!</v>
      </c>
      <c r="T122" s="802" t="e">
        <f>J122+R122</f>
        <v>#REF!</v>
      </c>
      <c r="U122" s="802" t="e">
        <f>S122+K122</f>
        <v>#REF!</v>
      </c>
      <c r="V122" s="802" t="e">
        <f>U122*(1+$U$5)</f>
        <v>#REF!</v>
      </c>
      <c r="W122" s="861"/>
      <c r="X122" s="859"/>
      <c r="Y122" s="860"/>
      <c r="Z122" s="500"/>
      <c r="AA122" s="514"/>
      <c r="AB122" s="500"/>
      <c r="AC122" s="500"/>
      <c r="AD122" s="500"/>
      <c r="AE122" s="494"/>
      <c r="AF122" s="515"/>
      <c r="AG122" s="516"/>
      <c r="AH122" s="517"/>
      <c r="AI122" s="518"/>
      <c r="AJ122" s="856"/>
      <c r="AK122" s="857"/>
      <c r="AO122" s="519"/>
      <c r="AP122" s="520"/>
      <c r="AQ122" s="500"/>
    </row>
    <row r="123" spans="2:43">
      <c r="B123" s="827"/>
      <c r="C123" s="850"/>
      <c r="D123" s="849"/>
      <c r="E123" s="834"/>
      <c r="F123" s="834"/>
      <c r="G123" s="834"/>
      <c r="H123" s="863"/>
      <c r="I123" s="791"/>
      <c r="J123" s="806"/>
      <c r="K123" s="814"/>
      <c r="L123" s="436" t="s">
        <v>185</v>
      </c>
      <c r="M123" s="252">
        <v>0</v>
      </c>
      <c r="N123" s="438">
        <f t="shared" si="30"/>
        <v>0</v>
      </c>
      <c r="O123" s="439" t="e">
        <f>#REF!*(1-$O$5)</f>
        <v>#REF!</v>
      </c>
      <c r="P123" s="807"/>
      <c r="Q123" s="808"/>
      <c r="R123" s="807"/>
      <c r="S123" s="810"/>
      <c r="T123" s="802"/>
      <c r="U123" s="812"/>
      <c r="V123" s="802"/>
      <c r="W123" s="861"/>
      <c r="X123" s="859"/>
      <c r="Y123" s="860"/>
      <c r="Z123" s="500"/>
      <c r="AA123" s="514"/>
      <c r="AB123" s="500"/>
      <c r="AC123" s="515"/>
      <c r="AD123" s="515"/>
      <c r="AE123" s="494"/>
      <c r="AF123" s="515"/>
      <c r="AG123" s="516"/>
      <c r="AH123" s="517"/>
      <c r="AI123" s="518"/>
      <c r="AJ123" s="856"/>
      <c r="AK123" s="857"/>
      <c r="AO123" s="519"/>
      <c r="AP123" s="520"/>
      <c r="AQ123" s="500"/>
    </row>
    <row r="124" spans="2:43">
      <c r="B124" s="827"/>
      <c r="C124" s="850"/>
      <c r="D124" s="849"/>
      <c r="E124" s="834"/>
      <c r="F124" s="834"/>
      <c r="G124" s="834"/>
      <c r="H124" s="863"/>
      <c r="I124" s="791"/>
      <c r="J124" s="806"/>
      <c r="K124" s="814"/>
      <c r="L124" s="436" t="s">
        <v>220</v>
      </c>
      <c r="M124" s="252">
        <v>0</v>
      </c>
      <c r="N124" s="438">
        <f t="shared" si="30"/>
        <v>0</v>
      </c>
      <c r="O124" s="439" t="e">
        <f>#REF!*(1-$O$5)</f>
        <v>#REF!</v>
      </c>
      <c r="P124" s="807"/>
      <c r="Q124" s="808"/>
      <c r="R124" s="807"/>
      <c r="S124" s="810"/>
      <c r="T124" s="802"/>
      <c r="U124" s="812"/>
      <c r="V124" s="802"/>
      <c r="W124" s="861"/>
      <c r="X124" s="859"/>
      <c r="Y124" s="860"/>
      <c r="Z124" s="500"/>
      <c r="AA124" s="514"/>
      <c r="AB124" s="500"/>
      <c r="AC124" s="515"/>
      <c r="AD124" s="515"/>
      <c r="AE124" s="494"/>
      <c r="AF124" s="515"/>
      <c r="AG124" s="516"/>
      <c r="AH124" s="517"/>
      <c r="AI124" s="518"/>
      <c r="AJ124" s="856"/>
      <c r="AK124" s="857"/>
      <c r="AO124" s="519"/>
      <c r="AP124" s="520"/>
      <c r="AQ124" s="500"/>
    </row>
    <row r="125" spans="2:43">
      <c r="B125" s="827"/>
      <c r="C125" s="850"/>
      <c r="D125" s="849"/>
      <c r="E125" s="834"/>
      <c r="F125" s="834"/>
      <c r="G125" s="834"/>
      <c r="H125" s="864"/>
      <c r="I125" s="791"/>
      <c r="J125" s="806"/>
      <c r="K125" s="815"/>
      <c r="L125" s="436" t="s">
        <v>226</v>
      </c>
      <c r="M125" s="252">
        <v>0</v>
      </c>
      <c r="N125" s="438">
        <f t="shared" si="30"/>
        <v>0</v>
      </c>
      <c r="O125" s="439" t="e">
        <f>#REF!*(1-$O$5)</f>
        <v>#REF!</v>
      </c>
      <c r="P125" s="807"/>
      <c r="Q125" s="808"/>
      <c r="R125" s="807"/>
      <c r="S125" s="811"/>
      <c r="T125" s="802"/>
      <c r="U125" s="812"/>
      <c r="V125" s="802"/>
      <c r="W125" s="861"/>
      <c r="X125" s="859"/>
      <c r="Y125" s="860"/>
      <c r="Z125" s="500"/>
      <c r="AA125" s="514"/>
      <c r="AB125" s="500"/>
      <c r="AC125" s="515"/>
      <c r="AD125" s="515"/>
      <c r="AE125" s="494"/>
      <c r="AF125" s="515"/>
      <c r="AG125" s="516"/>
      <c r="AH125" s="517"/>
      <c r="AI125" s="518"/>
      <c r="AJ125" s="856"/>
      <c r="AK125" s="857"/>
      <c r="AO125" s="519"/>
      <c r="AP125" s="520"/>
      <c r="AQ125" s="500"/>
    </row>
    <row r="126" spans="2:43" ht="15">
      <c r="B126" s="827">
        <v>30</v>
      </c>
      <c r="C126" s="850" t="s">
        <v>701</v>
      </c>
      <c r="D126" s="849" t="s">
        <v>612</v>
      </c>
      <c r="E126" s="849" t="s">
        <v>231</v>
      </c>
      <c r="F126" s="834">
        <v>220</v>
      </c>
      <c r="G126" s="849" t="s">
        <v>230</v>
      </c>
      <c r="H126" s="862"/>
      <c r="I126" s="791">
        <f t="shared" ref="I126" si="31">H126*$I$5</f>
        <v>0</v>
      </c>
      <c r="J126" s="806">
        <f>I126</f>
        <v>0</v>
      </c>
      <c r="K126" s="813" t="e">
        <f>J126*(1+$L$5)</f>
        <v>#REF!</v>
      </c>
      <c r="L126" s="436" t="s">
        <v>207</v>
      </c>
      <c r="M126" s="252">
        <v>0</v>
      </c>
      <c r="N126" s="438">
        <f t="shared" si="30"/>
        <v>0</v>
      </c>
      <c r="O126" s="439" t="e">
        <f>#REF!*(1-$O$5)</f>
        <v>#REF!</v>
      </c>
      <c r="P126" s="807" t="e">
        <f>SUM(N126*O126,N127*O127,N128*O128,N129*O129)</f>
        <v>#REF!</v>
      </c>
      <c r="Q126" s="808">
        <v>1</v>
      </c>
      <c r="R126" s="807" t="e">
        <f>Q126*P126</f>
        <v>#REF!</v>
      </c>
      <c r="S126" s="809" t="e">
        <f>R126*(1+$R$5)</f>
        <v>#REF!</v>
      </c>
      <c r="T126" s="802" t="e">
        <f>J126+R126</f>
        <v>#REF!</v>
      </c>
      <c r="U126" s="802" t="e">
        <f>S126+K126</f>
        <v>#REF!</v>
      </c>
      <c r="V126" s="802" t="e">
        <f>U126*(1+$U$5)</f>
        <v>#REF!</v>
      </c>
      <c r="W126" s="521"/>
      <c r="X126" s="522"/>
      <c r="Y126" s="523"/>
      <c r="Z126" s="500"/>
      <c r="AA126" s="514"/>
      <c r="AB126" s="500"/>
      <c r="AC126" s="515"/>
      <c r="AD126" s="515"/>
      <c r="AE126" s="494"/>
      <c r="AF126" s="515"/>
      <c r="AG126" s="516"/>
      <c r="AH126" s="517"/>
      <c r="AI126" s="518"/>
      <c r="AJ126" s="524"/>
      <c r="AK126" s="525"/>
      <c r="AO126" s="519"/>
      <c r="AP126" s="520"/>
      <c r="AQ126" s="500"/>
    </row>
    <row r="127" spans="2:43" ht="15">
      <c r="B127" s="827"/>
      <c r="C127" s="850"/>
      <c r="D127" s="849"/>
      <c r="E127" s="834"/>
      <c r="F127" s="834"/>
      <c r="G127" s="834"/>
      <c r="H127" s="863"/>
      <c r="I127" s="791"/>
      <c r="J127" s="806"/>
      <c r="K127" s="814"/>
      <c r="L127" s="436" t="s">
        <v>185</v>
      </c>
      <c r="M127" s="252">
        <v>0</v>
      </c>
      <c r="N127" s="438">
        <f t="shared" si="30"/>
        <v>0</v>
      </c>
      <c r="O127" s="439" t="e">
        <f>#REF!*(1-$O$5)</f>
        <v>#REF!</v>
      </c>
      <c r="P127" s="807"/>
      <c r="Q127" s="808"/>
      <c r="R127" s="807"/>
      <c r="S127" s="810"/>
      <c r="T127" s="802"/>
      <c r="U127" s="812"/>
      <c r="V127" s="802"/>
      <c r="W127" s="521"/>
      <c r="X127" s="522"/>
      <c r="Y127" s="523"/>
      <c r="Z127" s="500"/>
      <c r="AA127" s="514"/>
      <c r="AB127" s="500"/>
      <c r="AC127" s="515"/>
      <c r="AD127" s="515"/>
      <c r="AE127" s="494"/>
      <c r="AF127" s="515"/>
      <c r="AG127" s="516"/>
      <c r="AH127" s="517"/>
      <c r="AI127" s="518"/>
      <c r="AJ127" s="524"/>
      <c r="AK127" s="525"/>
      <c r="AO127" s="519"/>
      <c r="AP127" s="520"/>
      <c r="AQ127" s="500"/>
    </row>
    <row r="128" spans="2:43" ht="15">
      <c r="B128" s="827"/>
      <c r="C128" s="850"/>
      <c r="D128" s="849"/>
      <c r="E128" s="834"/>
      <c r="F128" s="834"/>
      <c r="G128" s="834"/>
      <c r="H128" s="863"/>
      <c r="I128" s="791"/>
      <c r="J128" s="806"/>
      <c r="K128" s="814"/>
      <c r="L128" s="436" t="s">
        <v>220</v>
      </c>
      <c r="M128" s="252">
        <v>0</v>
      </c>
      <c r="N128" s="438">
        <f t="shared" si="30"/>
        <v>0</v>
      </c>
      <c r="O128" s="439" t="e">
        <f>#REF!*(1-$O$5)</f>
        <v>#REF!</v>
      </c>
      <c r="P128" s="807"/>
      <c r="Q128" s="808"/>
      <c r="R128" s="807"/>
      <c r="S128" s="810"/>
      <c r="T128" s="802"/>
      <c r="U128" s="812"/>
      <c r="V128" s="802"/>
      <c r="W128" s="521"/>
      <c r="X128" s="522"/>
      <c r="Y128" s="523"/>
      <c r="Z128" s="500"/>
      <c r="AA128" s="514"/>
      <c r="AB128" s="500"/>
      <c r="AC128" s="515"/>
      <c r="AD128" s="515"/>
      <c r="AE128" s="494"/>
      <c r="AF128" s="515"/>
      <c r="AG128" s="516"/>
      <c r="AH128" s="517"/>
      <c r="AI128" s="518"/>
      <c r="AJ128" s="524"/>
      <c r="AK128" s="525"/>
      <c r="AO128" s="519"/>
      <c r="AP128" s="520"/>
      <c r="AQ128" s="500"/>
    </row>
    <row r="129" spans="2:43" ht="15">
      <c r="B129" s="827"/>
      <c r="C129" s="850"/>
      <c r="D129" s="849"/>
      <c r="E129" s="834"/>
      <c r="F129" s="834"/>
      <c r="G129" s="834"/>
      <c r="H129" s="864"/>
      <c r="I129" s="791"/>
      <c r="J129" s="806"/>
      <c r="K129" s="815"/>
      <c r="L129" s="436" t="s">
        <v>226</v>
      </c>
      <c r="M129" s="252">
        <v>0</v>
      </c>
      <c r="N129" s="438">
        <f t="shared" si="30"/>
        <v>0</v>
      </c>
      <c r="O129" s="439" t="e">
        <f>#REF!*(1-$O$5)</f>
        <v>#REF!</v>
      </c>
      <c r="P129" s="807"/>
      <c r="Q129" s="808"/>
      <c r="R129" s="807"/>
      <c r="S129" s="811"/>
      <c r="T129" s="802"/>
      <c r="U129" s="812"/>
      <c r="V129" s="802"/>
      <c r="W129" s="521"/>
      <c r="X129" s="522"/>
      <c r="Y129" s="523"/>
      <c r="Z129" s="500"/>
      <c r="AA129" s="514"/>
      <c r="AB129" s="500"/>
      <c r="AC129" s="515"/>
      <c r="AD129" s="515"/>
      <c r="AE129" s="494"/>
      <c r="AF129" s="515"/>
      <c r="AG129" s="516"/>
      <c r="AH129" s="517"/>
      <c r="AI129" s="518"/>
      <c r="AJ129" s="524"/>
      <c r="AK129" s="525"/>
      <c r="AO129" s="519"/>
      <c r="AP129" s="520"/>
      <c r="AQ129" s="500"/>
    </row>
    <row r="130" spans="2:43" ht="15">
      <c r="B130" s="827">
        <v>31</v>
      </c>
      <c r="C130" s="850" t="s">
        <v>702</v>
      </c>
      <c r="D130" s="849" t="s">
        <v>613</v>
      </c>
      <c r="E130" s="849" t="s">
        <v>231</v>
      </c>
      <c r="F130" s="834">
        <v>220</v>
      </c>
      <c r="G130" s="849" t="s">
        <v>230</v>
      </c>
      <c r="H130" s="862"/>
      <c r="I130" s="791">
        <f t="shared" ref="I130" si="32">H130*$I$5</f>
        <v>0</v>
      </c>
      <c r="J130" s="806">
        <f>I130</f>
        <v>0</v>
      </c>
      <c r="K130" s="813" t="e">
        <f>J130*(1+$L$5)</f>
        <v>#REF!</v>
      </c>
      <c r="L130" s="436" t="s">
        <v>207</v>
      </c>
      <c r="M130" s="252">
        <v>0</v>
      </c>
      <c r="N130" s="438">
        <f t="shared" si="30"/>
        <v>0</v>
      </c>
      <c r="O130" s="439" t="e">
        <f>#REF!*(1-$O$5)</f>
        <v>#REF!</v>
      </c>
      <c r="P130" s="807" t="e">
        <f>SUM(N130*O130,N131*O131,N132*O132,N133*O133)</f>
        <v>#REF!</v>
      </c>
      <c r="Q130" s="808">
        <v>1</v>
      </c>
      <c r="R130" s="807" t="e">
        <f>Q130*P130</f>
        <v>#REF!</v>
      </c>
      <c r="S130" s="809" t="e">
        <f>R130*(1+$R$5)</f>
        <v>#REF!</v>
      </c>
      <c r="T130" s="802" t="e">
        <f>J130+R130</f>
        <v>#REF!</v>
      </c>
      <c r="U130" s="802" t="e">
        <f>S130+K130</f>
        <v>#REF!</v>
      </c>
      <c r="V130" s="802" t="e">
        <f>U130*(1+$U$5)</f>
        <v>#REF!</v>
      </c>
      <c r="W130" s="521"/>
      <c r="X130" s="522"/>
      <c r="Y130" s="523"/>
      <c r="Z130" s="500"/>
      <c r="AA130" s="514"/>
      <c r="AB130" s="500"/>
      <c r="AC130" s="515"/>
      <c r="AD130" s="515"/>
      <c r="AE130" s="494"/>
      <c r="AF130" s="515"/>
      <c r="AG130" s="516"/>
      <c r="AH130" s="517"/>
      <c r="AI130" s="518"/>
      <c r="AJ130" s="524"/>
      <c r="AK130" s="525"/>
      <c r="AO130" s="519"/>
      <c r="AP130" s="520"/>
      <c r="AQ130" s="500"/>
    </row>
    <row r="131" spans="2:43" ht="15">
      <c r="B131" s="827"/>
      <c r="C131" s="850"/>
      <c r="D131" s="849"/>
      <c r="E131" s="834"/>
      <c r="F131" s="834"/>
      <c r="G131" s="834"/>
      <c r="H131" s="863"/>
      <c r="I131" s="791"/>
      <c r="J131" s="806"/>
      <c r="K131" s="814"/>
      <c r="L131" s="436" t="s">
        <v>185</v>
      </c>
      <c r="M131" s="252">
        <v>0</v>
      </c>
      <c r="N131" s="438">
        <f t="shared" si="30"/>
        <v>0</v>
      </c>
      <c r="O131" s="439" t="e">
        <f>#REF!*(1-$O$5)</f>
        <v>#REF!</v>
      </c>
      <c r="P131" s="807"/>
      <c r="Q131" s="808"/>
      <c r="R131" s="807"/>
      <c r="S131" s="810"/>
      <c r="T131" s="802"/>
      <c r="U131" s="812"/>
      <c r="V131" s="802"/>
      <c r="W131" s="521"/>
      <c r="X131" s="522"/>
      <c r="Y131" s="523"/>
      <c r="Z131" s="500"/>
      <c r="AA131" s="514"/>
      <c r="AB131" s="500"/>
      <c r="AC131" s="515"/>
      <c r="AD131" s="515"/>
      <c r="AE131" s="494"/>
      <c r="AF131" s="515"/>
      <c r="AG131" s="516"/>
      <c r="AH131" s="517"/>
      <c r="AI131" s="518"/>
      <c r="AJ131" s="524"/>
      <c r="AK131" s="525"/>
      <c r="AO131" s="519"/>
      <c r="AP131" s="520"/>
      <c r="AQ131" s="500"/>
    </row>
    <row r="132" spans="2:43" ht="15">
      <c r="B132" s="827"/>
      <c r="C132" s="850"/>
      <c r="D132" s="849"/>
      <c r="E132" s="834"/>
      <c r="F132" s="834"/>
      <c r="G132" s="834"/>
      <c r="H132" s="863"/>
      <c r="I132" s="791"/>
      <c r="J132" s="806"/>
      <c r="K132" s="814"/>
      <c r="L132" s="436" t="s">
        <v>220</v>
      </c>
      <c r="M132" s="252">
        <v>0</v>
      </c>
      <c r="N132" s="438">
        <f t="shared" si="30"/>
        <v>0</v>
      </c>
      <c r="O132" s="439" t="e">
        <f>#REF!*(1-$O$5)</f>
        <v>#REF!</v>
      </c>
      <c r="P132" s="807"/>
      <c r="Q132" s="808"/>
      <c r="R132" s="807"/>
      <c r="S132" s="810"/>
      <c r="T132" s="802"/>
      <c r="U132" s="812"/>
      <c r="V132" s="802"/>
      <c r="W132" s="521"/>
      <c r="X132" s="522"/>
      <c r="Y132" s="523"/>
      <c r="Z132" s="500"/>
      <c r="AA132" s="514"/>
      <c r="AB132" s="500"/>
      <c r="AC132" s="515"/>
      <c r="AD132" s="515"/>
      <c r="AE132" s="494"/>
      <c r="AF132" s="515"/>
      <c r="AG132" s="516"/>
      <c r="AH132" s="517"/>
      <c r="AI132" s="518"/>
      <c r="AJ132" s="524"/>
      <c r="AK132" s="525"/>
      <c r="AO132" s="519"/>
      <c r="AP132" s="520"/>
      <c r="AQ132" s="500"/>
    </row>
    <row r="133" spans="2:43" ht="15">
      <c r="B133" s="827"/>
      <c r="C133" s="850"/>
      <c r="D133" s="849"/>
      <c r="E133" s="834"/>
      <c r="F133" s="834"/>
      <c r="G133" s="834"/>
      <c r="H133" s="864"/>
      <c r="I133" s="791"/>
      <c r="J133" s="806"/>
      <c r="K133" s="815"/>
      <c r="L133" s="436" t="s">
        <v>226</v>
      </c>
      <c r="M133" s="252">
        <v>0</v>
      </c>
      <c r="N133" s="438">
        <f t="shared" si="30"/>
        <v>0</v>
      </c>
      <c r="O133" s="439" t="e">
        <f>#REF!*(1-$O$5)</f>
        <v>#REF!</v>
      </c>
      <c r="P133" s="807"/>
      <c r="Q133" s="808"/>
      <c r="R133" s="807"/>
      <c r="S133" s="811"/>
      <c r="T133" s="802"/>
      <c r="U133" s="812"/>
      <c r="V133" s="802"/>
      <c r="W133" s="521"/>
      <c r="X133" s="522"/>
      <c r="Y133" s="523"/>
      <c r="Z133" s="500"/>
      <c r="AA133" s="514"/>
      <c r="AB133" s="500"/>
      <c r="AC133" s="515"/>
      <c r="AD133" s="515"/>
      <c r="AE133" s="494"/>
      <c r="AF133" s="515"/>
      <c r="AG133" s="516"/>
      <c r="AH133" s="517"/>
      <c r="AI133" s="518"/>
      <c r="AJ133" s="524"/>
      <c r="AK133" s="525"/>
      <c r="AO133" s="519"/>
      <c r="AP133" s="520"/>
      <c r="AQ133" s="500"/>
    </row>
    <row r="134" spans="2:43" ht="15">
      <c r="B134" s="827">
        <v>32</v>
      </c>
      <c r="C134" s="850" t="s">
        <v>703</v>
      </c>
      <c r="D134" s="849" t="s">
        <v>615</v>
      </c>
      <c r="E134" s="849" t="s">
        <v>231</v>
      </c>
      <c r="F134" s="834">
        <v>220</v>
      </c>
      <c r="G134" s="849" t="s">
        <v>230</v>
      </c>
      <c r="H134" s="862"/>
      <c r="I134" s="791">
        <f t="shared" ref="I134" si="33">H134*$I$5</f>
        <v>0</v>
      </c>
      <c r="J134" s="806">
        <f>I134</f>
        <v>0</v>
      </c>
      <c r="K134" s="813" t="e">
        <f>J134*(1+$L$5)</f>
        <v>#REF!</v>
      </c>
      <c r="L134" s="436" t="s">
        <v>207</v>
      </c>
      <c r="M134" s="252">
        <v>0</v>
      </c>
      <c r="N134" s="438">
        <f t="shared" si="30"/>
        <v>0</v>
      </c>
      <c r="O134" s="439" t="e">
        <f>#REF!*(1-$O$5)</f>
        <v>#REF!</v>
      </c>
      <c r="P134" s="807" t="e">
        <f>SUM(N134*O134,N135*O135,N136*O136,N137*O137)</f>
        <v>#REF!</v>
      </c>
      <c r="Q134" s="808">
        <v>1</v>
      </c>
      <c r="R134" s="807" t="e">
        <f>Q134*P134</f>
        <v>#REF!</v>
      </c>
      <c r="S134" s="809" t="e">
        <f>R134*(1+$R$5)</f>
        <v>#REF!</v>
      </c>
      <c r="T134" s="802" t="e">
        <f>J134+R134</f>
        <v>#REF!</v>
      </c>
      <c r="U134" s="802" t="e">
        <f>S134+K134</f>
        <v>#REF!</v>
      </c>
      <c r="V134" s="802" t="e">
        <f>U134*(1+$U$5)</f>
        <v>#REF!</v>
      </c>
      <c r="W134" s="521"/>
      <c r="X134" s="522"/>
      <c r="Y134" s="523"/>
      <c r="Z134" s="500"/>
      <c r="AA134" s="514"/>
      <c r="AB134" s="500"/>
      <c r="AC134" s="515"/>
      <c r="AD134" s="515"/>
      <c r="AE134" s="494"/>
      <c r="AF134" s="515"/>
      <c r="AG134" s="516"/>
      <c r="AH134" s="517"/>
      <c r="AI134" s="518"/>
      <c r="AJ134" s="524"/>
      <c r="AK134" s="525"/>
      <c r="AO134" s="519"/>
      <c r="AP134" s="520"/>
      <c r="AQ134" s="500"/>
    </row>
    <row r="135" spans="2:43" ht="15">
      <c r="B135" s="827"/>
      <c r="C135" s="850"/>
      <c r="D135" s="849"/>
      <c r="E135" s="834"/>
      <c r="F135" s="834"/>
      <c r="G135" s="834"/>
      <c r="H135" s="863"/>
      <c r="I135" s="791"/>
      <c r="J135" s="806"/>
      <c r="K135" s="814"/>
      <c r="L135" s="436" t="s">
        <v>185</v>
      </c>
      <c r="M135" s="252">
        <v>0</v>
      </c>
      <c r="N135" s="438">
        <f t="shared" si="30"/>
        <v>0</v>
      </c>
      <c r="O135" s="439" t="e">
        <f>#REF!*(1-$O$5)</f>
        <v>#REF!</v>
      </c>
      <c r="P135" s="807"/>
      <c r="Q135" s="808"/>
      <c r="R135" s="807"/>
      <c r="S135" s="810"/>
      <c r="T135" s="802"/>
      <c r="U135" s="812"/>
      <c r="V135" s="802"/>
      <c r="W135" s="521"/>
      <c r="X135" s="522"/>
      <c r="Y135" s="523"/>
      <c r="Z135" s="500"/>
      <c r="AA135" s="514"/>
      <c r="AB135" s="500"/>
      <c r="AC135" s="515"/>
      <c r="AD135" s="515"/>
      <c r="AE135" s="494"/>
      <c r="AF135" s="515"/>
      <c r="AG135" s="516"/>
      <c r="AH135" s="517"/>
      <c r="AI135" s="518"/>
      <c r="AJ135" s="524"/>
      <c r="AK135" s="525"/>
      <c r="AO135" s="519"/>
      <c r="AP135" s="520"/>
      <c r="AQ135" s="500"/>
    </row>
    <row r="136" spans="2:43" ht="15">
      <c r="B136" s="827"/>
      <c r="C136" s="850"/>
      <c r="D136" s="849"/>
      <c r="E136" s="834"/>
      <c r="F136" s="834"/>
      <c r="G136" s="834"/>
      <c r="H136" s="863"/>
      <c r="I136" s="791"/>
      <c r="J136" s="806"/>
      <c r="K136" s="814"/>
      <c r="L136" s="436" t="s">
        <v>220</v>
      </c>
      <c r="M136" s="252">
        <v>0</v>
      </c>
      <c r="N136" s="438">
        <f t="shared" si="30"/>
        <v>0</v>
      </c>
      <c r="O136" s="439" t="e">
        <f>#REF!*(1-$O$5)</f>
        <v>#REF!</v>
      </c>
      <c r="P136" s="807"/>
      <c r="Q136" s="808"/>
      <c r="R136" s="807"/>
      <c r="S136" s="810"/>
      <c r="T136" s="802"/>
      <c r="U136" s="812"/>
      <c r="V136" s="802"/>
      <c r="W136" s="521"/>
      <c r="X136" s="522"/>
      <c r="Y136" s="523"/>
      <c r="Z136" s="500"/>
      <c r="AA136" s="514"/>
      <c r="AB136" s="500"/>
      <c r="AC136" s="515"/>
      <c r="AD136" s="515"/>
      <c r="AE136" s="494"/>
      <c r="AF136" s="515"/>
      <c r="AG136" s="516"/>
      <c r="AH136" s="517"/>
      <c r="AI136" s="518"/>
      <c r="AJ136" s="524"/>
      <c r="AK136" s="525"/>
      <c r="AO136" s="519"/>
      <c r="AP136" s="520"/>
      <c r="AQ136" s="500"/>
    </row>
    <row r="137" spans="2:43" ht="15">
      <c r="B137" s="827"/>
      <c r="C137" s="850"/>
      <c r="D137" s="849"/>
      <c r="E137" s="834"/>
      <c r="F137" s="834"/>
      <c r="G137" s="834"/>
      <c r="H137" s="864"/>
      <c r="I137" s="791"/>
      <c r="J137" s="806"/>
      <c r="K137" s="815"/>
      <c r="L137" s="436" t="s">
        <v>226</v>
      </c>
      <c r="M137" s="252">
        <v>0</v>
      </c>
      <c r="N137" s="438">
        <f t="shared" si="30"/>
        <v>0</v>
      </c>
      <c r="O137" s="439" t="e">
        <f>#REF!*(1-$O$5)</f>
        <v>#REF!</v>
      </c>
      <c r="P137" s="807"/>
      <c r="Q137" s="808"/>
      <c r="R137" s="807"/>
      <c r="S137" s="811"/>
      <c r="T137" s="802"/>
      <c r="U137" s="812"/>
      <c r="V137" s="802"/>
      <c r="W137" s="521"/>
      <c r="X137" s="522"/>
      <c r="Y137" s="523"/>
      <c r="Z137" s="500"/>
      <c r="AA137" s="514"/>
      <c r="AB137" s="500"/>
      <c r="AC137" s="515"/>
      <c r="AD137" s="515"/>
      <c r="AE137" s="494"/>
      <c r="AF137" s="515"/>
      <c r="AG137" s="516"/>
      <c r="AH137" s="517"/>
      <c r="AI137" s="518"/>
      <c r="AJ137" s="524"/>
      <c r="AK137" s="525"/>
      <c r="AO137" s="519"/>
      <c r="AP137" s="520"/>
      <c r="AQ137" s="500"/>
    </row>
    <row r="138" spans="2:43" ht="15">
      <c r="B138" s="827">
        <v>33</v>
      </c>
      <c r="C138" s="850" t="s">
        <v>704</v>
      </c>
      <c r="D138" s="849" t="s">
        <v>616</v>
      </c>
      <c r="E138" s="849" t="s">
        <v>231</v>
      </c>
      <c r="F138" s="834">
        <v>220</v>
      </c>
      <c r="G138" s="849" t="s">
        <v>230</v>
      </c>
      <c r="H138" s="862"/>
      <c r="I138" s="791">
        <f t="shared" ref="I138:I150" si="34">H138*$I$5</f>
        <v>0</v>
      </c>
      <c r="J138" s="806">
        <f>I138</f>
        <v>0</v>
      </c>
      <c r="K138" s="813" t="e">
        <f>J138*(1+$L$5)</f>
        <v>#REF!</v>
      </c>
      <c r="L138" s="436" t="s">
        <v>207</v>
      </c>
      <c r="M138" s="252">
        <v>0</v>
      </c>
      <c r="N138" s="438">
        <f t="shared" si="30"/>
        <v>0</v>
      </c>
      <c r="O138" s="439" t="e">
        <f>#REF!*(1-$O$5)</f>
        <v>#REF!</v>
      </c>
      <c r="P138" s="807" t="e">
        <f>SUM(N138*O138,N139*O139,N140*O140,N141*O141)</f>
        <v>#REF!</v>
      </c>
      <c r="Q138" s="808">
        <v>1</v>
      </c>
      <c r="R138" s="807" t="e">
        <f>Q138*P138</f>
        <v>#REF!</v>
      </c>
      <c r="S138" s="809" t="e">
        <f>R138*(1+$R$5)</f>
        <v>#REF!</v>
      </c>
      <c r="T138" s="802" t="e">
        <f>J138+R138</f>
        <v>#REF!</v>
      </c>
      <c r="U138" s="802" t="e">
        <f>S138+K138</f>
        <v>#REF!</v>
      </c>
      <c r="V138" s="802" t="e">
        <f>U138*(1+$U$5)</f>
        <v>#REF!</v>
      </c>
      <c r="W138" s="521"/>
      <c r="X138" s="522"/>
      <c r="Y138" s="523"/>
      <c r="Z138" s="500"/>
      <c r="AA138" s="514"/>
      <c r="AB138" s="500"/>
      <c r="AC138" s="515"/>
      <c r="AD138" s="515"/>
      <c r="AE138" s="494"/>
      <c r="AF138" s="515"/>
      <c r="AG138" s="516"/>
      <c r="AH138" s="517"/>
      <c r="AI138" s="518"/>
      <c r="AJ138" s="524"/>
      <c r="AK138" s="525"/>
      <c r="AO138" s="519"/>
      <c r="AP138" s="520"/>
      <c r="AQ138" s="500"/>
    </row>
    <row r="139" spans="2:43" ht="15">
      <c r="B139" s="827"/>
      <c r="C139" s="850"/>
      <c r="D139" s="849"/>
      <c r="E139" s="834"/>
      <c r="F139" s="834"/>
      <c r="G139" s="834"/>
      <c r="H139" s="863"/>
      <c r="I139" s="791"/>
      <c r="J139" s="806"/>
      <c r="K139" s="814"/>
      <c r="L139" s="436" t="s">
        <v>185</v>
      </c>
      <c r="M139" s="252">
        <v>0</v>
      </c>
      <c r="N139" s="438">
        <f t="shared" si="30"/>
        <v>0</v>
      </c>
      <c r="O139" s="439" t="e">
        <f>#REF!*(1-$O$5)</f>
        <v>#REF!</v>
      </c>
      <c r="P139" s="807"/>
      <c r="Q139" s="808"/>
      <c r="R139" s="807"/>
      <c r="S139" s="810"/>
      <c r="T139" s="802"/>
      <c r="U139" s="812"/>
      <c r="V139" s="802"/>
      <c r="W139" s="521"/>
      <c r="X139" s="522"/>
      <c r="Y139" s="523"/>
      <c r="Z139" s="500"/>
      <c r="AA139" s="514"/>
      <c r="AB139" s="500"/>
      <c r="AC139" s="515"/>
      <c r="AD139" s="515"/>
      <c r="AE139" s="494"/>
      <c r="AF139" s="515"/>
      <c r="AG139" s="516"/>
      <c r="AH139" s="517"/>
      <c r="AI139" s="518"/>
      <c r="AJ139" s="524"/>
      <c r="AK139" s="525"/>
      <c r="AO139" s="519"/>
      <c r="AP139" s="520"/>
      <c r="AQ139" s="500"/>
    </row>
    <row r="140" spans="2:43" ht="15">
      <c r="B140" s="827"/>
      <c r="C140" s="850"/>
      <c r="D140" s="849"/>
      <c r="E140" s="834"/>
      <c r="F140" s="834"/>
      <c r="G140" s="834"/>
      <c r="H140" s="863"/>
      <c r="I140" s="791"/>
      <c r="J140" s="806"/>
      <c r="K140" s="814"/>
      <c r="L140" s="436" t="s">
        <v>220</v>
      </c>
      <c r="M140" s="252">
        <v>0</v>
      </c>
      <c r="N140" s="438">
        <f t="shared" si="30"/>
        <v>0</v>
      </c>
      <c r="O140" s="439" t="e">
        <f>#REF!*(1-$O$5)</f>
        <v>#REF!</v>
      </c>
      <c r="P140" s="807"/>
      <c r="Q140" s="808"/>
      <c r="R140" s="807"/>
      <c r="S140" s="810"/>
      <c r="T140" s="802"/>
      <c r="U140" s="812"/>
      <c r="V140" s="802"/>
      <c r="W140" s="521"/>
      <c r="X140" s="522"/>
      <c r="Y140" s="523"/>
      <c r="Z140" s="500"/>
      <c r="AA140" s="514"/>
      <c r="AB140" s="500"/>
      <c r="AC140" s="515"/>
      <c r="AD140" s="515"/>
      <c r="AE140" s="494"/>
      <c r="AF140" s="515"/>
      <c r="AG140" s="516"/>
      <c r="AH140" s="517"/>
      <c r="AI140" s="518"/>
      <c r="AJ140" s="524"/>
      <c r="AK140" s="525"/>
      <c r="AO140" s="519"/>
      <c r="AP140" s="520"/>
      <c r="AQ140" s="500"/>
    </row>
    <row r="141" spans="2:43" ht="15">
      <c r="B141" s="827"/>
      <c r="C141" s="850"/>
      <c r="D141" s="849"/>
      <c r="E141" s="834"/>
      <c r="F141" s="834"/>
      <c r="G141" s="834"/>
      <c r="H141" s="864"/>
      <c r="I141" s="791"/>
      <c r="J141" s="806"/>
      <c r="K141" s="815"/>
      <c r="L141" s="436" t="s">
        <v>226</v>
      </c>
      <c r="M141" s="252">
        <v>0</v>
      </c>
      <c r="N141" s="438">
        <f t="shared" si="30"/>
        <v>0</v>
      </c>
      <c r="O141" s="439" t="e">
        <f>#REF!*(1-$O$5)</f>
        <v>#REF!</v>
      </c>
      <c r="P141" s="807"/>
      <c r="Q141" s="808"/>
      <c r="R141" s="807"/>
      <c r="S141" s="811"/>
      <c r="T141" s="802"/>
      <c r="U141" s="812"/>
      <c r="V141" s="802"/>
      <c r="W141" s="521"/>
      <c r="X141" s="522"/>
      <c r="Y141" s="523"/>
      <c r="Z141" s="500"/>
      <c r="AA141" s="514"/>
      <c r="AB141" s="500"/>
      <c r="AC141" s="515"/>
      <c r="AD141" s="515"/>
      <c r="AE141" s="494"/>
      <c r="AF141" s="515"/>
      <c r="AG141" s="516"/>
      <c r="AH141" s="517"/>
      <c r="AI141" s="518"/>
      <c r="AJ141" s="524"/>
      <c r="AK141" s="525"/>
      <c r="AO141" s="519"/>
      <c r="AP141" s="520"/>
      <c r="AQ141" s="500"/>
    </row>
    <row r="142" spans="2:43" ht="15">
      <c r="B142" s="827">
        <v>34</v>
      </c>
      <c r="C142" s="850" t="s">
        <v>705</v>
      </c>
      <c r="D142" s="849" t="s">
        <v>617</v>
      </c>
      <c r="E142" s="849" t="s">
        <v>231</v>
      </c>
      <c r="F142" s="834">
        <v>220</v>
      </c>
      <c r="G142" s="849" t="s">
        <v>230</v>
      </c>
      <c r="H142" s="862"/>
      <c r="I142" s="791">
        <f t="shared" ref="I142" si="35">H142*$I$5</f>
        <v>0</v>
      </c>
      <c r="J142" s="806">
        <f>I142</f>
        <v>0</v>
      </c>
      <c r="K142" s="813" t="e">
        <f>J142*(1+$L$5)</f>
        <v>#REF!</v>
      </c>
      <c r="L142" s="436" t="s">
        <v>207</v>
      </c>
      <c r="M142" s="252">
        <v>0</v>
      </c>
      <c r="N142" s="438">
        <f t="shared" si="30"/>
        <v>0</v>
      </c>
      <c r="O142" s="439" t="e">
        <f>#REF!*(1-$O$5)</f>
        <v>#REF!</v>
      </c>
      <c r="P142" s="807" t="e">
        <f>SUM(N142*O142,N143*O143,N144*O144,N145*O145)</f>
        <v>#REF!</v>
      </c>
      <c r="Q142" s="808">
        <v>1</v>
      </c>
      <c r="R142" s="807" t="e">
        <f>Q142*P142</f>
        <v>#REF!</v>
      </c>
      <c r="S142" s="809" t="e">
        <f>R142*(1+$R$5)</f>
        <v>#REF!</v>
      </c>
      <c r="T142" s="802" t="e">
        <f>J142+R142</f>
        <v>#REF!</v>
      </c>
      <c r="U142" s="802" t="e">
        <f>S142+K142</f>
        <v>#REF!</v>
      </c>
      <c r="V142" s="802" t="e">
        <f>U142*(1+$U$5)</f>
        <v>#REF!</v>
      </c>
      <c r="W142" s="521"/>
      <c r="X142" s="522"/>
      <c r="Y142" s="523"/>
      <c r="Z142" s="500"/>
      <c r="AA142" s="514"/>
      <c r="AB142" s="500"/>
      <c r="AC142" s="515"/>
      <c r="AD142" s="515"/>
      <c r="AE142" s="494"/>
      <c r="AF142" s="515"/>
      <c r="AG142" s="516"/>
      <c r="AH142" s="517"/>
      <c r="AI142" s="518"/>
      <c r="AJ142" s="524"/>
      <c r="AK142" s="525"/>
      <c r="AO142" s="519"/>
      <c r="AP142" s="520"/>
      <c r="AQ142" s="500"/>
    </row>
    <row r="143" spans="2:43" ht="15">
      <c r="B143" s="827"/>
      <c r="C143" s="850"/>
      <c r="D143" s="849"/>
      <c r="E143" s="834"/>
      <c r="F143" s="834"/>
      <c r="G143" s="834"/>
      <c r="H143" s="863"/>
      <c r="I143" s="791"/>
      <c r="J143" s="806"/>
      <c r="K143" s="814"/>
      <c r="L143" s="436" t="s">
        <v>185</v>
      </c>
      <c r="M143" s="252">
        <v>0</v>
      </c>
      <c r="N143" s="438">
        <f t="shared" si="30"/>
        <v>0</v>
      </c>
      <c r="O143" s="439" t="e">
        <f>#REF!*(1-$O$5)</f>
        <v>#REF!</v>
      </c>
      <c r="P143" s="807"/>
      <c r="Q143" s="808"/>
      <c r="R143" s="807"/>
      <c r="S143" s="810"/>
      <c r="T143" s="802"/>
      <c r="U143" s="812"/>
      <c r="V143" s="802"/>
      <c r="W143" s="521"/>
      <c r="X143" s="522"/>
      <c r="Y143" s="523"/>
      <c r="Z143" s="500"/>
      <c r="AA143" s="514"/>
      <c r="AB143" s="500"/>
      <c r="AC143" s="515"/>
      <c r="AD143" s="515"/>
      <c r="AE143" s="494"/>
      <c r="AF143" s="515"/>
      <c r="AG143" s="516"/>
      <c r="AH143" s="517"/>
      <c r="AI143" s="518"/>
      <c r="AJ143" s="524"/>
      <c r="AK143" s="525"/>
      <c r="AO143" s="519"/>
      <c r="AP143" s="520"/>
      <c r="AQ143" s="500"/>
    </row>
    <row r="144" spans="2:43" ht="15">
      <c r="B144" s="827"/>
      <c r="C144" s="850"/>
      <c r="D144" s="849"/>
      <c r="E144" s="834"/>
      <c r="F144" s="834"/>
      <c r="G144" s="834"/>
      <c r="H144" s="863"/>
      <c r="I144" s="791"/>
      <c r="J144" s="806"/>
      <c r="K144" s="814"/>
      <c r="L144" s="436" t="s">
        <v>220</v>
      </c>
      <c r="M144" s="252">
        <v>0</v>
      </c>
      <c r="N144" s="438">
        <f t="shared" si="30"/>
        <v>0</v>
      </c>
      <c r="O144" s="439" t="e">
        <f>#REF!*(1-$O$5)</f>
        <v>#REF!</v>
      </c>
      <c r="P144" s="807"/>
      <c r="Q144" s="808"/>
      <c r="R144" s="807"/>
      <c r="S144" s="810"/>
      <c r="T144" s="802"/>
      <c r="U144" s="812"/>
      <c r="V144" s="802"/>
      <c r="W144" s="521"/>
      <c r="X144" s="522"/>
      <c r="Y144" s="523"/>
      <c r="Z144" s="500"/>
      <c r="AA144" s="514"/>
      <c r="AB144" s="500"/>
      <c r="AC144" s="515"/>
      <c r="AD144" s="515"/>
      <c r="AE144" s="494"/>
      <c r="AF144" s="515"/>
      <c r="AG144" s="516"/>
      <c r="AH144" s="517"/>
      <c r="AI144" s="518"/>
      <c r="AJ144" s="524"/>
      <c r="AK144" s="525"/>
      <c r="AO144" s="519"/>
      <c r="AP144" s="520"/>
      <c r="AQ144" s="500"/>
    </row>
    <row r="145" spans="2:43" ht="15">
      <c r="B145" s="827"/>
      <c r="C145" s="850"/>
      <c r="D145" s="849"/>
      <c r="E145" s="834"/>
      <c r="F145" s="834"/>
      <c r="G145" s="834"/>
      <c r="H145" s="864"/>
      <c r="I145" s="791"/>
      <c r="J145" s="806"/>
      <c r="K145" s="815"/>
      <c r="L145" s="436" t="s">
        <v>226</v>
      </c>
      <c r="M145" s="252">
        <v>0</v>
      </c>
      <c r="N145" s="438">
        <f t="shared" si="30"/>
        <v>0</v>
      </c>
      <c r="O145" s="439" t="e">
        <f>#REF!*(1-$O$5)</f>
        <v>#REF!</v>
      </c>
      <c r="P145" s="807"/>
      <c r="Q145" s="808"/>
      <c r="R145" s="807"/>
      <c r="S145" s="811"/>
      <c r="T145" s="802"/>
      <c r="U145" s="812"/>
      <c r="V145" s="802"/>
      <c r="W145" s="521"/>
      <c r="X145" s="522"/>
      <c r="Y145" s="523"/>
      <c r="Z145" s="500"/>
      <c r="AA145" s="514"/>
      <c r="AB145" s="500"/>
      <c r="AC145" s="515"/>
      <c r="AD145" s="515"/>
      <c r="AE145" s="494"/>
      <c r="AF145" s="515"/>
      <c r="AG145" s="516"/>
      <c r="AH145" s="517"/>
      <c r="AI145" s="518"/>
      <c r="AJ145" s="524"/>
      <c r="AK145" s="525"/>
      <c r="AO145" s="519"/>
      <c r="AP145" s="520"/>
      <c r="AQ145" s="500"/>
    </row>
    <row r="146" spans="2:43" ht="15">
      <c r="B146" s="827">
        <v>35</v>
      </c>
      <c r="C146" s="850" t="s">
        <v>706</v>
      </c>
      <c r="D146" s="849" t="s">
        <v>618</v>
      </c>
      <c r="E146" s="849" t="s">
        <v>231</v>
      </c>
      <c r="F146" s="834">
        <v>220</v>
      </c>
      <c r="G146" s="849" t="s">
        <v>230</v>
      </c>
      <c r="H146" s="862"/>
      <c r="I146" s="791">
        <f t="shared" ref="I146" si="36">H146*$I$5</f>
        <v>0</v>
      </c>
      <c r="J146" s="806">
        <f>I146</f>
        <v>0</v>
      </c>
      <c r="K146" s="813" t="e">
        <f>J146*(1+$L$5)</f>
        <v>#REF!</v>
      </c>
      <c r="L146" s="436" t="s">
        <v>207</v>
      </c>
      <c r="M146" s="252">
        <v>0</v>
      </c>
      <c r="N146" s="438">
        <f t="shared" si="30"/>
        <v>0</v>
      </c>
      <c r="O146" s="439" t="e">
        <f>#REF!*(1-$O$5)</f>
        <v>#REF!</v>
      </c>
      <c r="P146" s="807" t="e">
        <f>SUM(N146*O146,N147*O147,N148*O148,N149*O149)</f>
        <v>#REF!</v>
      </c>
      <c r="Q146" s="808">
        <v>1</v>
      </c>
      <c r="R146" s="807" t="e">
        <f>Q146*P146</f>
        <v>#REF!</v>
      </c>
      <c r="S146" s="809" t="e">
        <f>R146*(1+$R$5)</f>
        <v>#REF!</v>
      </c>
      <c r="T146" s="802" t="e">
        <f>J146+R146</f>
        <v>#REF!</v>
      </c>
      <c r="U146" s="802" t="e">
        <f>S146+K146</f>
        <v>#REF!</v>
      </c>
      <c r="V146" s="802" t="e">
        <f>U146*(1+$U$5)</f>
        <v>#REF!</v>
      </c>
      <c r="W146" s="521"/>
      <c r="X146" s="522"/>
      <c r="Y146" s="523"/>
      <c r="Z146" s="500"/>
      <c r="AA146" s="514"/>
      <c r="AB146" s="500"/>
      <c r="AC146" s="515"/>
      <c r="AD146" s="515"/>
      <c r="AE146" s="494"/>
      <c r="AF146" s="515"/>
      <c r="AG146" s="516"/>
      <c r="AH146" s="517"/>
      <c r="AI146" s="518"/>
      <c r="AJ146" s="524"/>
      <c r="AK146" s="525"/>
      <c r="AO146" s="519"/>
      <c r="AP146" s="520"/>
      <c r="AQ146" s="500"/>
    </row>
    <row r="147" spans="2:43" ht="15">
      <c r="B147" s="827"/>
      <c r="C147" s="850"/>
      <c r="D147" s="849"/>
      <c r="E147" s="834"/>
      <c r="F147" s="834"/>
      <c r="G147" s="834"/>
      <c r="H147" s="863"/>
      <c r="I147" s="791"/>
      <c r="J147" s="806"/>
      <c r="K147" s="814"/>
      <c r="L147" s="436" t="s">
        <v>185</v>
      </c>
      <c r="M147" s="252">
        <v>0</v>
      </c>
      <c r="N147" s="438">
        <f t="shared" si="30"/>
        <v>0</v>
      </c>
      <c r="O147" s="439" t="e">
        <f>#REF!*(1-$O$5)</f>
        <v>#REF!</v>
      </c>
      <c r="P147" s="807"/>
      <c r="Q147" s="808"/>
      <c r="R147" s="807"/>
      <c r="S147" s="810"/>
      <c r="T147" s="802"/>
      <c r="U147" s="812"/>
      <c r="V147" s="802"/>
      <c r="W147" s="521"/>
      <c r="X147" s="522"/>
      <c r="Y147" s="523"/>
      <c r="Z147" s="500"/>
      <c r="AA147" s="514"/>
      <c r="AB147" s="500"/>
      <c r="AC147" s="515"/>
      <c r="AD147" s="515"/>
      <c r="AE147" s="494"/>
      <c r="AF147" s="515"/>
      <c r="AG147" s="516"/>
      <c r="AH147" s="517"/>
      <c r="AI147" s="518"/>
      <c r="AJ147" s="524"/>
      <c r="AK147" s="525"/>
      <c r="AO147" s="519"/>
      <c r="AP147" s="520"/>
      <c r="AQ147" s="500"/>
    </row>
    <row r="148" spans="2:43" ht="15">
      <c r="B148" s="827"/>
      <c r="C148" s="850"/>
      <c r="D148" s="849"/>
      <c r="E148" s="834"/>
      <c r="F148" s="834"/>
      <c r="G148" s="834"/>
      <c r="H148" s="863"/>
      <c r="I148" s="791"/>
      <c r="J148" s="806"/>
      <c r="K148" s="814"/>
      <c r="L148" s="436" t="s">
        <v>220</v>
      </c>
      <c r="M148" s="252">
        <v>0</v>
      </c>
      <c r="N148" s="438">
        <f t="shared" si="30"/>
        <v>0</v>
      </c>
      <c r="O148" s="439" t="e">
        <f>#REF!*(1-$O$5)</f>
        <v>#REF!</v>
      </c>
      <c r="P148" s="807"/>
      <c r="Q148" s="808"/>
      <c r="R148" s="807"/>
      <c r="S148" s="810"/>
      <c r="T148" s="802"/>
      <c r="U148" s="812"/>
      <c r="V148" s="802"/>
      <c r="W148" s="521"/>
      <c r="X148" s="522"/>
      <c r="Y148" s="523"/>
      <c r="Z148" s="500"/>
      <c r="AA148" s="514"/>
      <c r="AB148" s="500"/>
      <c r="AC148" s="515"/>
      <c r="AD148" s="515"/>
      <c r="AE148" s="494"/>
      <c r="AF148" s="515"/>
      <c r="AG148" s="516"/>
      <c r="AH148" s="517"/>
      <c r="AI148" s="518"/>
      <c r="AJ148" s="524"/>
      <c r="AK148" s="525"/>
      <c r="AO148" s="519"/>
      <c r="AP148" s="520"/>
      <c r="AQ148" s="500"/>
    </row>
    <row r="149" spans="2:43" ht="15">
      <c r="B149" s="827"/>
      <c r="C149" s="850"/>
      <c r="D149" s="849"/>
      <c r="E149" s="834"/>
      <c r="F149" s="834"/>
      <c r="G149" s="834"/>
      <c r="H149" s="864"/>
      <c r="I149" s="791"/>
      <c r="J149" s="806"/>
      <c r="K149" s="815"/>
      <c r="L149" s="436" t="s">
        <v>226</v>
      </c>
      <c r="M149" s="252">
        <v>0</v>
      </c>
      <c r="N149" s="438">
        <f t="shared" si="30"/>
        <v>0</v>
      </c>
      <c r="O149" s="439" t="e">
        <f>#REF!*(1-$O$5)</f>
        <v>#REF!</v>
      </c>
      <c r="P149" s="807"/>
      <c r="Q149" s="808"/>
      <c r="R149" s="807"/>
      <c r="S149" s="811"/>
      <c r="T149" s="802"/>
      <c r="U149" s="812"/>
      <c r="V149" s="802"/>
      <c r="W149" s="521"/>
      <c r="X149" s="522"/>
      <c r="Y149" s="523"/>
      <c r="Z149" s="500"/>
      <c r="AA149" s="514"/>
      <c r="AB149" s="500"/>
      <c r="AC149" s="515"/>
      <c r="AD149" s="515"/>
      <c r="AE149" s="494"/>
      <c r="AF149" s="515"/>
      <c r="AG149" s="516"/>
      <c r="AH149" s="517"/>
      <c r="AI149" s="518"/>
      <c r="AJ149" s="524"/>
      <c r="AK149" s="525"/>
      <c r="AO149" s="519"/>
      <c r="AP149" s="520"/>
      <c r="AQ149" s="500"/>
    </row>
    <row r="150" spans="2:43" ht="15">
      <c r="B150" s="827">
        <v>36</v>
      </c>
      <c r="C150" s="850" t="s">
        <v>707</v>
      </c>
      <c r="D150" s="849">
        <v>1</v>
      </c>
      <c r="E150" s="849" t="s">
        <v>231</v>
      </c>
      <c r="F150" s="834">
        <v>220</v>
      </c>
      <c r="G150" s="849" t="s">
        <v>230</v>
      </c>
      <c r="H150" s="862"/>
      <c r="I150" s="791">
        <f t="shared" si="34"/>
        <v>0</v>
      </c>
      <c r="J150" s="806">
        <f>I150</f>
        <v>0</v>
      </c>
      <c r="K150" s="813" t="e">
        <f>J150*(1+$L$5)</f>
        <v>#REF!</v>
      </c>
      <c r="L150" s="436" t="s">
        <v>207</v>
      </c>
      <c r="M150" s="252">
        <v>0</v>
      </c>
      <c r="N150" s="438">
        <f t="shared" si="30"/>
        <v>0</v>
      </c>
      <c r="O150" s="439" t="e">
        <f>#REF!*(1-$O$5)</f>
        <v>#REF!</v>
      </c>
      <c r="P150" s="807" t="e">
        <f>SUM(N150*O150,N151*O151,N152*O152,N153*O153)</f>
        <v>#REF!</v>
      </c>
      <c r="Q150" s="808">
        <v>1</v>
      </c>
      <c r="R150" s="807" t="e">
        <f>Q150*P150</f>
        <v>#REF!</v>
      </c>
      <c r="S150" s="809" t="e">
        <f>R150*(1+$R$5)</f>
        <v>#REF!</v>
      </c>
      <c r="T150" s="802" t="e">
        <f>J150+R150</f>
        <v>#REF!</v>
      </c>
      <c r="U150" s="802" t="e">
        <f>S150+K150</f>
        <v>#REF!</v>
      </c>
      <c r="V150" s="802" t="e">
        <f>U150*(1+$U$5)</f>
        <v>#REF!</v>
      </c>
      <c r="W150" s="521"/>
      <c r="X150" s="522"/>
      <c r="Y150" s="523"/>
      <c r="Z150" s="500"/>
      <c r="AA150" s="514"/>
      <c r="AB150" s="500"/>
      <c r="AC150" s="515"/>
      <c r="AD150" s="515"/>
      <c r="AE150" s="494"/>
      <c r="AF150" s="515"/>
      <c r="AG150" s="516"/>
      <c r="AH150" s="517"/>
      <c r="AI150" s="518"/>
      <c r="AJ150" s="524"/>
      <c r="AK150" s="525"/>
      <c r="AO150" s="519"/>
      <c r="AP150" s="520"/>
      <c r="AQ150" s="500"/>
    </row>
    <row r="151" spans="2:43" ht="15">
      <c r="B151" s="827"/>
      <c r="C151" s="850"/>
      <c r="D151" s="849"/>
      <c r="E151" s="834"/>
      <c r="F151" s="834"/>
      <c r="G151" s="834"/>
      <c r="H151" s="863"/>
      <c r="I151" s="791"/>
      <c r="J151" s="806"/>
      <c r="K151" s="814"/>
      <c r="L151" s="436" t="s">
        <v>185</v>
      </c>
      <c r="M151" s="252">
        <v>0</v>
      </c>
      <c r="N151" s="438">
        <f t="shared" si="30"/>
        <v>0</v>
      </c>
      <c r="O151" s="439" t="e">
        <f>#REF!*(1-$O$5)</f>
        <v>#REF!</v>
      </c>
      <c r="P151" s="807"/>
      <c r="Q151" s="808"/>
      <c r="R151" s="807"/>
      <c r="S151" s="810"/>
      <c r="T151" s="802"/>
      <c r="U151" s="812"/>
      <c r="V151" s="802"/>
      <c r="W151" s="521"/>
      <c r="X151" s="522"/>
      <c r="Y151" s="523"/>
      <c r="Z151" s="500"/>
      <c r="AA151" s="514"/>
      <c r="AB151" s="500"/>
      <c r="AC151" s="515"/>
      <c r="AD151" s="515"/>
      <c r="AE151" s="494"/>
      <c r="AF151" s="515"/>
      <c r="AG151" s="516"/>
      <c r="AH151" s="517"/>
      <c r="AI151" s="518"/>
      <c r="AJ151" s="524"/>
      <c r="AK151" s="525"/>
      <c r="AO151" s="519"/>
      <c r="AP151" s="520"/>
      <c r="AQ151" s="500"/>
    </row>
    <row r="152" spans="2:43" ht="15">
      <c r="B152" s="827"/>
      <c r="C152" s="850"/>
      <c r="D152" s="849"/>
      <c r="E152" s="834"/>
      <c r="F152" s="834"/>
      <c r="G152" s="834"/>
      <c r="H152" s="863"/>
      <c r="I152" s="791"/>
      <c r="J152" s="806"/>
      <c r="K152" s="814"/>
      <c r="L152" s="436" t="s">
        <v>220</v>
      </c>
      <c r="M152" s="252">
        <v>0</v>
      </c>
      <c r="N152" s="438">
        <f t="shared" si="30"/>
        <v>0</v>
      </c>
      <c r="O152" s="439" t="e">
        <f>#REF!*(1-$O$5)</f>
        <v>#REF!</v>
      </c>
      <c r="P152" s="807"/>
      <c r="Q152" s="808"/>
      <c r="R152" s="807"/>
      <c r="S152" s="810"/>
      <c r="T152" s="802"/>
      <c r="U152" s="812"/>
      <c r="V152" s="802"/>
      <c r="W152" s="521"/>
      <c r="X152" s="522"/>
      <c r="Y152" s="523"/>
      <c r="Z152" s="500"/>
      <c r="AA152" s="514"/>
      <c r="AB152" s="500"/>
      <c r="AC152" s="515"/>
      <c r="AD152" s="515"/>
      <c r="AE152" s="494"/>
      <c r="AF152" s="515"/>
      <c r="AG152" s="516"/>
      <c r="AH152" s="517"/>
      <c r="AI152" s="518"/>
      <c r="AJ152" s="524"/>
      <c r="AK152" s="525"/>
      <c r="AO152" s="519"/>
      <c r="AP152" s="520"/>
      <c r="AQ152" s="500"/>
    </row>
    <row r="153" spans="2:43" ht="15">
      <c r="B153" s="827"/>
      <c r="C153" s="850"/>
      <c r="D153" s="849"/>
      <c r="E153" s="834"/>
      <c r="F153" s="834"/>
      <c r="G153" s="834"/>
      <c r="H153" s="864"/>
      <c r="I153" s="791"/>
      <c r="J153" s="806"/>
      <c r="K153" s="815"/>
      <c r="L153" s="436" t="s">
        <v>226</v>
      </c>
      <c r="M153" s="252">
        <v>0</v>
      </c>
      <c r="N153" s="438">
        <f t="shared" si="30"/>
        <v>0</v>
      </c>
      <c r="O153" s="439" t="e">
        <f>#REF!*(1-$O$5)</f>
        <v>#REF!</v>
      </c>
      <c r="P153" s="807"/>
      <c r="Q153" s="808"/>
      <c r="R153" s="807"/>
      <c r="S153" s="811"/>
      <c r="T153" s="802"/>
      <c r="U153" s="812"/>
      <c r="V153" s="802"/>
      <c r="W153" s="521"/>
      <c r="X153" s="522"/>
      <c r="Y153" s="523"/>
      <c r="Z153" s="500"/>
      <c r="AA153" s="514"/>
      <c r="AB153" s="500"/>
      <c r="AC153" s="515"/>
      <c r="AD153" s="515"/>
      <c r="AE153" s="494"/>
      <c r="AF153" s="515"/>
      <c r="AG153" s="516"/>
      <c r="AH153" s="517"/>
      <c r="AI153" s="518"/>
      <c r="AJ153" s="524"/>
      <c r="AK153" s="525"/>
      <c r="AO153" s="519"/>
      <c r="AP153" s="520"/>
      <c r="AQ153" s="500"/>
    </row>
    <row r="154" spans="2:43" ht="15" customHeight="1">
      <c r="B154" s="827">
        <v>37</v>
      </c>
      <c r="C154" s="850" t="s">
        <v>708</v>
      </c>
      <c r="D154" s="849" t="s">
        <v>620</v>
      </c>
      <c r="E154" s="849" t="s">
        <v>231</v>
      </c>
      <c r="F154" s="834">
        <v>220</v>
      </c>
      <c r="G154" s="849" t="s">
        <v>230</v>
      </c>
      <c r="H154" s="862"/>
      <c r="I154" s="791">
        <f t="shared" ref="I154" si="37">H154*$I$5</f>
        <v>0</v>
      </c>
      <c r="J154" s="806">
        <f>I154</f>
        <v>0</v>
      </c>
      <c r="K154" s="813" t="e">
        <f>J154*(1+$L$5)</f>
        <v>#REF!</v>
      </c>
      <c r="L154" s="436" t="s">
        <v>207</v>
      </c>
      <c r="M154" s="252">
        <v>0</v>
      </c>
      <c r="N154" s="438">
        <f t="shared" si="30"/>
        <v>0</v>
      </c>
      <c r="O154" s="439" t="e">
        <f>#REF!*(1-$O$5)</f>
        <v>#REF!</v>
      </c>
      <c r="P154" s="807" t="e">
        <f>SUM(N154*O154,N155*O155,N156*O156,N157*O157)</f>
        <v>#REF!</v>
      </c>
      <c r="Q154" s="808">
        <v>1</v>
      </c>
      <c r="R154" s="807" t="e">
        <f>Q154*P154</f>
        <v>#REF!</v>
      </c>
      <c r="S154" s="809" t="e">
        <f>R154*(1+$R$5)</f>
        <v>#REF!</v>
      </c>
      <c r="T154" s="802" t="e">
        <f>J154+R154</f>
        <v>#REF!</v>
      </c>
      <c r="U154" s="802" t="e">
        <f>S154+K154</f>
        <v>#REF!</v>
      </c>
      <c r="V154" s="802" t="e">
        <f>U154*(1+$U$5)</f>
        <v>#REF!</v>
      </c>
      <c r="W154" s="521"/>
      <c r="X154" s="522"/>
      <c r="Y154" s="523"/>
      <c r="Z154" s="500"/>
      <c r="AA154" s="514"/>
      <c r="AB154" s="500"/>
      <c r="AC154" s="515"/>
      <c r="AD154" s="515"/>
      <c r="AE154" s="494"/>
      <c r="AF154" s="515"/>
      <c r="AG154" s="516"/>
      <c r="AH154" s="517"/>
      <c r="AI154" s="518"/>
      <c r="AJ154" s="524"/>
      <c r="AK154" s="525"/>
      <c r="AO154" s="519"/>
      <c r="AP154" s="520"/>
      <c r="AQ154" s="500"/>
    </row>
    <row r="155" spans="2:43" ht="15">
      <c r="B155" s="827"/>
      <c r="C155" s="850"/>
      <c r="D155" s="849"/>
      <c r="E155" s="834"/>
      <c r="F155" s="834"/>
      <c r="G155" s="834"/>
      <c r="H155" s="863"/>
      <c r="I155" s="791"/>
      <c r="J155" s="806"/>
      <c r="K155" s="814"/>
      <c r="L155" s="436" t="s">
        <v>185</v>
      </c>
      <c r="M155" s="252">
        <v>0</v>
      </c>
      <c r="N155" s="438">
        <f t="shared" si="30"/>
        <v>0</v>
      </c>
      <c r="O155" s="439" t="e">
        <f>#REF!*(1-$O$5)</f>
        <v>#REF!</v>
      </c>
      <c r="P155" s="807"/>
      <c r="Q155" s="808"/>
      <c r="R155" s="807"/>
      <c r="S155" s="810"/>
      <c r="T155" s="802"/>
      <c r="U155" s="812"/>
      <c r="V155" s="802"/>
      <c r="W155" s="521"/>
      <c r="X155" s="522"/>
      <c r="Y155" s="523"/>
      <c r="Z155" s="500"/>
      <c r="AA155" s="514"/>
      <c r="AB155" s="500"/>
      <c r="AC155" s="515"/>
      <c r="AD155" s="515"/>
      <c r="AE155" s="494"/>
      <c r="AF155" s="515"/>
      <c r="AG155" s="516"/>
      <c r="AH155" s="517"/>
      <c r="AI155" s="518"/>
      <c r="AJ155" s="524"/>
      <c r="AK155" s="525"/>
      <c r="AO155" s="519"/>
      <c r="AP155" s="520"/>
      <c r="AQ155" s="500"/>
    </row>
    <row r="156" spans="2:43" ht="15">
      <c r="B156" s="827"/>
      <c r="C156" s="850"/>
      <c r="D156" s="849"/>
      <c r="E156" s="834"/>
      <c r="F156" s="834"/>
      <c r="G156" s="834"/>
      <c r="H156" s="863"/>
      <c r="I156" s="791"/>
      <c r="J156" s="806"/>
      <c r="K156" s="814"/>
      <c r="L156" s="436" t="s">
        <v>220</v>
      </c>
      <c r="M156" s="252">
        <v>0</v>
      </c>
      <c r="N156" s="438">
        <f t="shared" si="30"/>
        <v>0</v>
      </c>
      <c r="O156" s="439" t="e">
        <f>#REF!*(1-$O$5)</f>
        <v>#REF!</v>
      </c>
      <c r="P156" s="807"/>
      <c r="Q156" s="808"/>
      <c r="R156" s="807"/>
      <c r="S156" s="810"/>
      <c r="T156" s="802"/>
      <c r="U156" s="812"/>
      <c r="V156" s="802"/>
      <c r="W156" s="521"/>
      <c r="X156" s="522"/>
      <c r="Y156" s="523"/>
      <c r="Z156" s="500"/>
      <c r="AA156" s="514"/>
      <c r="AB156" s="500"/>
      <c r="AC156" s="515"/>
      <c r="AD156" s="515"/>
      <c r="AE156" s="494"/>
      <c r="AF156" s="515"/>
      <c r="AG156" s="516"/>
      <c r="AH156" s="517"/>
      <c r="AI156" s="518"/>
      <c r="AJ156" s="524"/>
      <c r="AK156" s="525"/>
      <c r="AO156" s="519"/>
      <c r="AP156" s="520"/>
      <c r="AQ156" s="500"/>
    </row>
    <row r="157" spans="2:43" ht="15">
      <c r="B157" s="827"/>
      <c r="C157" s="850"/>
      <c r="D157" s="849"/>
      <c r="E157" s="834"/>
      <c r="F157" s="834"/>
      <c r="G157" s="834"/>
      <c r="H157" s="864"/>
      <c r="I157" s="791"/>
      <c r="J157" s="806"/>
      <c r="K157" s="815"/>
      <c r="L157" s="436" t="s">
        <v>226</v>
      </c>
      <c r="M157" s="252">
        <v>0</v>
      </c>
      <c r="N157" s="438">
        <f t="shared" si="30"/>
        <v>0</v>
      </c>
      <c r="O157" s="439" t="e">
        <f>#REF!*(1-$O$5)</f>
        <v>#REF!</v>
      </c>
      <c r="P157" s="807"/>
      <c r="Q157" s="808"/>
      <c r="R157" s="807"/>
      <c r="S157" s="811"/>
      <c r="T157" s="802"/>
      <c r="U157" s="812"/>
      <c r="V157" s="802"/>
      <c r="W157" s="521"/>
      <c r="X157" s="522"/>
      <c r="Y157" s="523"/>
      <c r="Z157" s="500"/>
      <c r="AA157" s="514"/>
      <c r="AB157" s="500"/>
      <c r="AC157" s="515"/>
      <c r="AD157" s="515"/>
      <c r="AE157" s="494"/>
      <c r="AF157" s="515"/>
      <c r="AG157" s="516"/>
      <c r="AH157" s="517"/>
      <c r="AI157" s="518"/>
      <c r="AJ157" s="524"/>
      <c r="AK157" s="525"/>
      <c r="AO157" s="519"/>
      <c r="AP157" s="520"/>
      <c r="AQ157" s="500"/>
    </row>
    <row r="158" spans="2:43" ht="15">
      <c r="B158" s="827">
        <v>38</v>
      </c>
      <c r="C158" s="850" t="s">
        <v>709</v>
      </c>
      <c r="D158" s="849">
        <v>2</v>
      </c>
      <c r="E158" s="849" t="s">
        <v>231</v>
      </c>
      <c r="F158" s="834">
        <v>220</v>
      </c>
      <c r="G158" s="849" t="s">
        <v>230</v>
      </c>
      <c r="H158" s="862"/>
      <c r="I158" s="791">
        <f t="shared" ref="I158:I190" si="38">H158*$I$5</f>
        <v>0</v>
      </c>
      <c r="J158" s="806">
        <f>I158</f>
        <v>0</v>
      </c>
      <c r="K158" s="813" t="e">
        <f>J158*(1+$L$5)</f>
        <v>#REF!</v>
      </c>
      <c r="L158" s="436" t="s">
        <v>207</v>
      </c>
      <c r="M158" s="252">
        <v>0</v>
      </c>
      <c r="N158" s="438">
        <f t="shared" si="30"/>
        <v>0</v>
      </c>
      <c r="O158" s="439" t="e">
        <f>#REF!*(1-$O$5)</f>
        <v>#REF!</v>
      </c>
      <c r="P158" s="807" t="e">
        <f>SUM(N158*O158,N159*O159,N160*O160,N161*O161)</f>
        <v>#REF!</v>
      </c>
      <c r="Q158" s="808">
        <v>1</v>
      </c>
      <c r="R158" s="807" t="e">
        <f>Q158*P158</f>
        <v>#REF!</v>
      </c>
      <c r="S158" s="809" t="e">
        <f>R158*(1+$R$5)</f>
        <v>#REF!</v>
      </c>
      <c r="T158" s="802" t="e">
        <f>J158+R158</f>
        <v>#REF!</v>
      </c>
      <c r="U158" s="802" t="e">
        <f>S158+K158</f>
        <v>#REF!</v>
      </c>
      <c r="V158" s="802" t="e">
        <f>U158*(1+$U$5)</f>
        <v>#REF!</v>
      </c>
      <c r="W158" s="521"/>
      <c r="X158" s="522"/>
      <c r="Y158" s="523"/>
      <c r="Z158" s="500"/>
      <c r="AA158" s="514"/>
      <c r="AB158" s="500"/>
      <c r="AC158" s="515"/>
      <c r="AD158" s="515"/>
      <c r="AE158" s="494"/>
      <c r="AF158" s="515"/>
      <c r="AG158" s="516"/>
      <c r="AH158" s="517"/>
      <c r="AI158" s="518"/>
      <c r="AJ158" s="524"/>
      <c r="AK158" s="525"/>
      <c r="AO158" s="519"/>
      <c r="AP158" s="520"/>
      <c r="AQ158" s="500"/>
    </row>
    <row r="159" spans="2:43" ht="15">
      <c r="B159" s="827"/>
      <c r="C159" s="850"/>
      <c r="D159" s="849"/>
      <c r="E159" s="834"/>
      <c r="F159" s="834"/>
      <c r="G159" s="834"/>
      <c r="H159" s="863"/>
      <c r="I159" s="791"/>
      <c r="J159" s="806"/>
      <c r="K159" s="814"/>
      <c r="L159" s="436" t="s">
        <v>185</v>
      </c>
      <c r="M159" s="252">
        <v>0</v>
      </c>
      <c r="N159" s="438">
        <f t="shared" si="30"/>
        <v>0</v>
      </c>
      <c r="O159" s="439" t="e">
        <f>#REF!*(1-$O$5)</f>
        <v>#REF!</v>
      </c>
      <c r="P159" s="807"/>
      <c r="Q159" s="808"/>
      <c r="R159" s="807"/>
      <c r="S159" s="810"/>
      <c r="T159" s="802"/>
      <c r="U159" s="812"/>
      <c r="V159" s="802"/>
      <c r="W159" s="521"/>
      <c r="X159" s="522"/>
      <c r="Y159" s="523"/>
      <c r="Z159" s="500"/>
      <c r="AA159" s="514"/>
      <c r="AB159" s="500"/>
      <c r="AC159" s="515"/>
      <c r="AD159" s="515"/>
      <c r="AE159" s="494"/>
      <c r="AF159" s="515"/>
      <c r="AG159" s="516"/>
      <c r="AH159" s="517"/>
      <c r="AI159" s="518"/>
      <c r="AJ159" s="524"/>
      <c r="AK159" s="525"/>
      <c r="AO159" s="519"/>
      <c r="AP159" s="520"/>
      <c r="AQ159" s="500"/>
    </row>
    <row r="160" spans="2:43" ht="15">
      <c r="B160" s="827"/>
      <c r="C160" s="850"/>
      <c r="D160" s="849"/>
      <c r="E160" s="834"/>
      <c r="F160" s="834"/>
      <c r="G160" s="834"/>
      <c r="H160" s="863"/>
      <c r="I160" s="791"/>
      <c r="J160" s="806"/>
      <c r="K160" s="814"/>
      <c r="L160" s="436" t="s">
        <v>220</v>
      </c>
      <c r="M160" s="252">
        <v>0</v>
      </c>
      <c r="N160" s="438">
        <f t="shared" si="30"/>
        <v>0</v>
      </c>
      <c r="O160" s="439" t="e">
        <f>#REF!*(1-$O$5)</f>
        <v>#REF!</v>
      </c>
      <c r="P160" s="807"/>
      <c r="Q160" s="808"/>
      <c r="R160" s="807"/>
      <c r="S160" s="810"/>
      <c r="T160" s="802"/>
      <c r="U160" s="812"/>
      <c r="V160" s="802"/>
      <c r="W160" s="521"/>
      <c r="X160" s="522"/>
      <c r="Y160" s="523"/>
      <c r="Z160" s="500"/>
      <c r="AA160" s="514"/>
      <c r="AB160" s="500"/>
      <c r="AC160" s="515"/>
      <c r="AD160" s="515"/>
      <c r="AE160" s="494"/>
      <c r="AF160" s="515"/>
      <c r="AG160" s="516"/>
      <c r="AH160" s="517"/>
      <c r="AI160" s="518"/>
      <c r="AJ160" s="524"/>
      <c r="AK160" s="525"/>
      <c r="AO160" s="519"/>
      <c r="AP160" s="520"/>
      <c r="AQ160" s="500"/>
    </row>
    <row r="161" spans="2:43" ht="15">
      <c r="B161" s="827"/>
      <c r="C161" s="850"/>
      <c r="D161" s="849"/>
      <c r="E161" s="834"/>
      <c r="F161" s="834"/>
      <c r="G161" s="834"/>
      <c r="H161" s="864"/>
      <c r="I161" s="791"/>
      <c r="J161" s="806"/>
      <c r="K161" s="815"/>
      <c r="L161" s="436" t="s">
        <v>226</v>
      </c>
      <c r="M161" s="252">
        <v>0</v>
      </c>
      <c r="N161" s="438">
        <f t="shared" si="30"/>
        <v>0</v>
      </c>
      <c r="O161" s="439" t="e">
        <f>#REF!*(1-$O$5)</f>
        <v>#REF!</v>
      </c>
      <c r="P161" s="807"/>
      <c r="Q161" s="808"/>
      <c r="R161" s="807"/>
      <c r="S161" s="811"/>
      <c r="T161" s="802"/>
      <c r="U161" s="812"/>
      <c r="V161" s="802"/>
      <c r="W161" s="521"/>
      <c r="X161" s="522"/>
      <c r="Y161" s="523"/>
      <c r="Z161" s="500"/>
      <c r="AA161" s="514"/>
      <c r="AB161" s="500"/>
      <c r="AC161" s="515"/>
      <c r="AD161" s="515"/>
      <c r="AE161" s="494"/>
      <c r="AF161" s="515"/>
      <c r="AG161" s="516"/>
      <c r="AH161" s="517"/>
      <c r="AI161" s="518"/>
      <c r="AJ161" s="524"/>
      <c r="AK161" s="525"/>
      <c r="AO161" s="519"/>
      <c r="AP161" s="520"/>
      <c r="AQ161" s="500"/>
    </row>
    <row r="162" spans="2:43" ht="15">
      <c r="B162" s="827">
        <v>39</v>
      </c>
      <c r="C162" s="850" t="s">
        <v>710</v>
      </c>
      <c r="D162" s="849" t="s">
        <v>621</v>
      </c>
      <c r="E162" s="849" t="s">
        <v>231</v>
      </c>
      <c r="F162" s="834">
        <v>220</v>
      </c>
      <c r="G162" s="849" t="s">
        <v>230</v>
      </c>
      <c r="H162" s="862"/>
      <c r="I162" s="791">
        <f t="shared" ref="I162:I194" si="39">H162*$I$5</f>
        <v>0</v>
      </c>
      <c r="J162" s="806">
        <f>I162</f>
        <v>0</v>
      </c>
      <c r="K162" s="813" t="e">
        <f>J162*(1+$L$5)</f>
        <v>#REF!</v>
      </c>
      <c r="L162" s="436" t="s">
        <v>207</v>
      </c>
      <c r="M162" s="252">
        <v>0</v>
      </c>
      <c r="N162" s="438">
        <f t="shared" si="30"/>
        <v>0</v>
      </c>
      <c r="O162" s="439" t="e">
        <f>#REF!*(1-$O$5)</f>
        <v>#REF!</v>
      </c>
      <c r="P162" s="807" t="e">
        <f>SUM(N162*O162,N163*O163,N164*O164,N165*O165)</f>
        <v>#REF!</v>
      </c>
      <c r="Q162" s="808">
        <v>1</v>
      </c>
      <c r="R162" s="807" t="e">
        <f>Q162*P162</f>
        <v>#REF!</v>
      </c>
      <c r="S162" s="809" t="e">
        <f>R162*(1+$R$5)</f>
        <v>#REF!</v>
      </c>
      <c r="T162" s="802" t="e">
        <f>J162+R162</f>
        <v>#REF!</v>
      </c>
      <c r="U162" s="802" t="e">
        <f>S162+K162</f>
        <v>#REF!</v>
      </c>
      <c r="V162" s="802" t="e">
        <f>U162*(1+$U$5)</f>
        <v>#REF!</v>
      </c>
      <c r="W162" s="521"/>
      <c r="X162" s="522"/>
      <c r="Y162" s="523"/>
      <c r="Z162" s="500"/>
      <c r="AA162" s="514"/>
      <c r="AB162" s="500"/>
      <c r="AC162" s="515"/>
      <c r="AD162" s="515"/>
      <c r="AE162" s="494"/>
      <c r="AF162" s="515"/>
      <c r="AG162" s="516"/>
      <c r="AH162" s="517"/>
      <c r="AI162" s="518"/>
      <c r="AJ162" s="524"/>
      <c r="AK162" s="525"/>
      <c r="AO162" s="519"/>
      <c r="AP162" s="520"/>
      <c r="AQ162" s="500"/>
    </row>
    <row r="163" spans="2:43" ht="15">
      <c r="B163" s="827"/>
      <c r="C163" s="850"/>
      <c r="D163" s="849"/>
      <c r="E163" s="834"/>
      <c r="F163" s="834"/>
      <c r="G163" s="834"/>
      <c r="H163" s="863"/>
      <c r="I163" s="791"/>
      <c r="J163" s="806"/>
      <c r="K163" s="814"/>
      <c r="L163" s="436" t="s">
        <v>185</v>
      </c>
      <c r="M163" s="252">
        <v>0</v>
      </c>
      <c r="N163" s="438">
        <f t="shared" si="30"/>
        <v>0</v>
      </c>
      <c r="O163" s="439" t="e">
        <f>#REF!*(1-$O$5)</f>
        <v>#REF!</v>
      </c>
      <c r="P163" s="807"/>
      <c r="Q163" s="808"/>
      <c r="R163" s="807"/>
      <c r="S163" s="810"/>
      <c r="T163" s="802"/>
      <c r="U163" s="812"/>
      <c r="V163" s="802"/>
      <c r="W163" s="521"/>
      <c r="X163" s="522"/>
      <c r="Y163" s="523"/>
      <c r="Z163" s="500"/>
      <c r="AA163" s="514"/>
      <c r="AB163" s="500"/>
      <c r="AC163" s="515"/>
      <c r="AD163" s="515"/>
      <c r="AE163" s="494"/>
      <c r="AF163" s="515"/>
      <c r="AG163" s="516"/>
      <c r="AH163" s="517"/>
      <c r="AI163" s="518"/>
      <c r="AJ163" s="524"/>
      <c r="AK163" s="525"/>
      <c r="AO163" s="519"/>
      <c r="AP163" s="520"/>
      <c r="AQ163" s="500"/>
    </row>
    <row r="164" spans="2:43" ht="15">
      <c r="B164" s="827"/>
      <c r="C164" s="850"/>
      <c r="D164" s="849"/>
      <c r="E164" s="834"/>
      <c r="F164" s="834"/>
      <c r="G164" s="834"/>
      <c r="H164" s="863"/>
      <c r="I164" s="791"/>
      <c r="J164" s="806"/>
      <c r="K164" s="814"/>
      <c r="L164" s="436" t="s">
        <v>220</v>
      </c>
      <c r="M164" s="252">
        <v>0</v>
      </c>
      <c r="N164" s="438">
        <f t="shared" si="30"/>
        <v>0</v>
      </c>
      <c r="O164" s="439" t="e">
        <f>#REF!*(1-$O$5)</f>
        <v>#REF!</v>
      </c>
      <c r="P164" s="807"/>
      <c r="Q164" s="808"/>
      <c r="R164" s="807"/>
      <c r="S164" s="810"/>
      <c r="T164" s="802"/>
      <c r="U164" s="812"/>
      <c r="V164" s="802"/>
      <c r="W164" s="521"/>
      <c r="X164" s="522"/>
      <c r="Y164" s="523"/>
      <c r="Z164" s="500"/>
      <c r="AA164" s="514"/>
      <c r="AB164" s="500"/>
      <c r="AC164" s="515"/>
      <c r="AD164" s="515"/>
      <c r="AE164" s="494"/>
      <c r="AF164" s="515"/>
      <c r="AG164" s="516"/>
      <c r="AH164" s="517"/>
      <c r="AI164" s="518"/>
      <c r="AJ164" s="524"/>
      <c r="AK164" s="525"/>
      <c r="AO164" s="519"/>
      <c r="AP164" s="520"/>
      <c r="AQ164" s="500"/>
    </row>
    <row r="165" spans="2:43" ht="15">
      <c r="B165" s="827"/>
      <c r="C165" s="850"/>
      <c r="D165" s="849"/>
      <c r="E165" s="834"/>
      <c r="F165" s="834"/>
      <c r="G165" s="834"/>
      <c r="H165" s="864"/>
      <c r="I165" s="791"/>
      <c r="J165" s="806"/>
      <c r="K165" s="815"/>
      <c r="L165" s="436" t="s">
        <v>226</v>
      </c>
      <c r="M165" s="252">
        <v>0</v>
      </c>
      <c r="N165" s="438">
        <f t="shared" si="30"/>
        <v>0</v>
      </c>
      <c r="O165" s="439" t="e">
        <f>#REF!*(1-$O$5)</f>
        <v>#REF!</v>
      </c>
      <c r="P165" s="807"/>
      <c r="Q165" s="808"/>
      <c r="R165" s="807"/>
      <c r="S165" s="811"/>
      <c r="T165" s="802"/>
      <c r="U165" s="812"/>
      <c r="V165" s="802"/>
      <c r="W165" s="521"/>
      <c r="X165" s="522"/>
      <c r="Y165" s="523"/>
      <c r="Z165" s="500"/>
      <c r="AA165" s="514"/>
      <c r="AB165" s="500"/>
      <c r="AC165" s="515"/>
      <c r="AD165" s="515"/>
      <c r="AE165" s="494"/>
      <c r="AF165" s="515"/>
      <c r="AG165" s="516"/>
      <c r="AH165" s="517"/>
      <c r="AI165" s="518"/>
      <c r="AJ165" s="524"/>
      <c r="AK165" s="525"/>
      <c r="AO165" s="519"/>
      <c r="AP165" s="520"/>
      <c r="AQ165" s="500"/>
    </row>
    <row r="166" spans="2:43" ht="15">
      <c r="B166" s="827">
        <v>40</v>
      </c>
      <c r="C166" s="850" t="s">
        <v>711</v>
      </c>
      <c r="D166" s="849">
        <v>3</v>
      </c>
      <c r="E166" s="849" t="s">
        <v>231</v>
      </c>
      <c r="F166" s="834">
        <v>220</v>
      </c>
      <c r="G166" s="849" t="s">
        <v>230</v>
      </c>
      <c r="H166" s="862"/>
      <c r="I166" s="791">
        <f t="shared" ref="I166:I198" si="40">H166*$I$5</f>
        <v>0</v>
      </c>
      <c r="J166" s="806">
        <f>I166</f>
        <v>0</v>
      </c>
      <c r="K166" s="813" t="e">
        <f>J166*(1+$L$5)</f>
        <v>#REF!</v>
      </c>
      <c r="L166" s="436" t="s">
        <v>207</v>
      </c>
      <c r="M166" s="252">
        <v>0</v>
      </c>
      <c r="N166" s="438">
        <f t="shared" si="30"/>
        <v>0</v>
      </c>
      <c r="O166" s="439" t="e">
        <f>#REF!*(1-$O$5)</f>
        <v>#REF!</v>
      </c>
      <c r="P166" s="807" t="e">
        <f>SUM(N166*O166,N167*O167,N168*O168,N169*O169)</f>
        <v>#REF!</v>
      </c>
      <c r="Q166" s="808">
        <v>12</v>
      </c>
      <c r="R166" s="807" t="e">
        <f>Q166*P166</f>
        <v>#REF!</v>
      </c>
      <c r="S166" s="809" t="e">
        <f>R166*(1+$R$5)</f>
        <v>#REF!</v>
      </c>
      <c r="T166" s="802" t="e">
        <f>J166+R166</f>
        <v>#REF!</v>
      </c>
      <c r="U166" s="802" t="e">
        <f>S166+K166</f>
        <v>#REF!</v>
      </c>
      <c r="V166" s="802" t="e">
        <f>U166*(1+$U$5)</f>
        <v>#REF!</v>
      </c>
      <c r="W166" s="521"/>
      <c r="X166" s="522"/>
      <c r="Y166" s="523"/>
      <c r="Z166" s="500"/>
      <c r="AA166" s="514"/>
      <c r="AB166" s="500"/>
      <c r="AC166" s="515"/>
      <c r="AD166" s="515"/>
      <c r="AE166" s="494"/>
      <c r="AF166" s="515"/>
      <c r="AG166" s="516"/>
      <c r="AH166" s="517"/>
      <c r="AI166" s="518"/>
      <c r="AJ166" s="524"/>
      <c r="AK166" s="525"/>
      <c r="AO166" s="519"/>
      <c r="AP166" s="520"/>
      <c r="AQ166" s="500"/>
    </row>
    <row r="167" spans="2:43" ht="15">
      <c r="B167" s="827"/>
      <c r="C167" s="850"/>
      <c r="D167" s="849"/>
      <c r="E167" s="834"/>
      <c r="F167" s="834"/>
      <c r="G167" s="834"/>
      <c r="H167" s="863"/>
      <c r="I167" s="791"/>
      <c r="J167" s="806"/>
      <c r="K167" s="814"/>
      <c r="L167" s="436" t="s">
        <v>185</v>
      </c>
      <c r="M167" s="252">
        <v>0</v>
      </c>
      <c r="N167" s="438">
        <f t="shared" si="30"/>
        <v>0</v>
      </c>
      <c r="O167" s="439" t="e">
        <f>#REF!*(1-$O$5)</f>
        <v>#REF!</v>
      </c>
      <c r="P167" s="807"/>
      <c r="Q167" s="808"/>
      <c r="R167" s="807"/>
      <c r="S167" s="810"/>
      <c r="T167" s="802"/>
      <c r="U167" s="812"/>
      <c r="V167" s="802"/>
      <c r="W167" s="521"/>
      <c r="X167" s="522"/>
      <c r="Y167" s="523"/>
      <c r="Z167" s="500"/>
      <c r="AA167" s="514"/>
      <c r="AB167" s="500"/>
      <c r="AC167" s="515"/>
      <c r="AD167" s="515"/>
      <c r="AE167" s="494"/>
      <c r="AF167" s="515"/>
      <c r="AG167" s="516"/>
      <c r="AH167" s="517"/>
      <c r="AI167" s="518"/>
      <c r="AJ167" s="524"/>
      <c r="AK167" s="525"/>
      <c r="AO167" s="519"/>
      <c r="AP167" s="520"/>
      <c r="AQ167" s="500"/>
    </row>
    <row r="168" spans="2:43" ht="15">
      <c r="B168" s="827"/>
      <c r="C168" s="850"/>
      <c r="D168" s="849"/>
      <c r="E168" s="834"/>
      <c r="F168" s="834"/>
      <c r="G168" s="834"/>
      <c r="H168" s="863"/>
      <c r="I168" s="791"/>
      <c r="J168" s="806"/>
      <c r="K168" s="814"/>
      <c r="L168" s="436" t="s">
        <v>220</v>
      </c>
      <c r="M168" s="252">
        <v>0</v>
      </c>
      <c r="N168" s="438">
        <f t="shared" si="30"/>
        <v>0</v>
      </c>
      <c r="O168" s="439" t="e">
        <f>#REF!*(1-$O$5)</f>
        <v>#REF!</v>
      </c>
      <c r="P168" s="807"/>
      <c r="Q168" s="808"/>
      <c r="R168" s="807"/>
      <c r="S168" s="810"/>
      <c r="T168" s="802"/>
      <c r="U168" s="812"/>
      <c r="V168" s="802"/>
      <c r="W168" s="521"/>
      <c r="X168" s="522"/>
      <c r="Y168" s="523"/>
      <c r="Z168" s="500"/>
      <c r="AA168" s="514"/>
      <c r="AB168" s="500"/>
      <c r="AC168" s="515"/>
      <c r="AD168" s="515"/>
      <c r="AE168" s="494"/>
      <c r="AF168" s="515"/>
      <c r="AG168" s="516"/>
      <c r="AH168" s="517"/>
      <c r="AI168" s="518"/>
      <c r="AJ168" s="524"/>
      <c r="AK168" s="525"/>
      <c r="AO168" s="519"/>
      <c r="AP168" s="520"/>
      <c r="AQ168" s="500"/>
    </row>
    <row r="169" spans="2:43" ht="15">
      <c r="B169" s="827"/>
      <c r="C169" s="850"/>
      <c r="D169" s="849"/>
      <c r="E169" s="834"/>
      <c r="F169" s="834"/>
      <c r="G169" s="834"/>
      <c r="H169" s="864"/>
      <c r="I169" s="791"/>
      <c r="J169" s="806"/>
      <c r="K169" s="815"/>
      <c r="L169" s="436" t="s">
        <v>226</v>
      </c>
      <c r="M169" s="252">
        <v>0</v>
      </c>
      <c r="N169" s="438">
        <f t="shared" si="30"/>
        <v>0</v>
      </c>
      <c r="O169" s="439" t="e">
        <f>#REF!*(1-$O$5)</f>
        <v>#REF!</v>
      </c>
      <c r="P169" s="807"/>
      <c r="Q169" s="808"/>
      <c r="R169" s="807"/>
      <c r="S169" s="811"/>
      <c r="T169" s="802"/>
      <c r="U169" s="812"/>
      <c r="V169" s="802"/>
      <c r="W169" s="521"/>
      <c r="X169" s="522"/>
      <c r="Y169" s="523"/>
      <c r="Z169" s="500"/>
      <c r="AA169" s="514"/>
      <c r="AB169" s="500"/>
      <c r="AC169" s="515"/>
      <c r="AD169" s="515"/>
      <c r="AE169" s="494"/>
      <c r="AF169" s="515"/>
      <c r="AG169" s="516"/>
      <c r="AH169" s="517"/>
      <c r="AI169" s="518"/>
      <c r="AJ169" s="524"/>
      <c r="AK169" s="525"/>
      <c r="AO169" s="519"/>
      <c r="AP169" s="520"/>
      <c r="AQ169" s="500"/>
    </row>
    <row r="170" spans="2:43">
      <c r="B170" s="827">
        <v>41</v>
      </c>
      <c r="C170" s="850" t="s">
        <v>712</v>
      </c>
      <c r="D170" s="849" t="s">
        <v>660</v>
      </c>
      <c r="E170" s="849" t="s">
        <v>231</v>
      </c>
      <c r="F170" s="834">
        <v>220</v>
      </c>
      <c r="G170" s="849" t="s">
        <v>230</v>
      </c>
      <c r="H170" s="862"/>
      <c r="I170" s="791">
        <f t="shared" ref="I170:I214" si="41">H170*$I$5</f>
        <v>0</v>
      </c>
      <c r="J170" s="806">
        <f>I170</f>
        <v>0</v>
      </c>
      <c r="K170" s="813" t="e">
        <f>J170*(1+$L$5)</f>
        <v>#REF!</v>
      </c>
      <c r="L170" s="436" t="s">
        <v>207</v>
      </c>
      <c r="M170" s="252">
        <v>0</v>
      </c>
      <c r="N170" s="438">
        <f t="shared" si="30"/>
        <v>0</v>
      </c>
      <c r="O170" s="439" t="e">
        <f>#REF!*(1-$O$5)</f>
        <v>#REF!</v>
      </c>
      <c r="P170" s="807" t="e">
        <f>SUM(N170*O170,N171*O171,N172*O172,N173*O173)</f>
        <v>#REF!</v>
      </c>
      <c r="Q170" s="808">
        <v>1</v>
      </c>
      <c r="R170" s="807" t="e">
        <f>Q170*P170</f>
        <v>#REF!</v>
      </c>
      <c r="S170" s="809" t="e">
        <f>R170*(1+$R$5)</f>
        <v>#REF!</v>
      </c>
      <c r="T170" s="802" t="e">
        <f>J170+R170</f>
        <v>#REF!</v>
      </c>
      <c r="U170" s="802" t="e">
        <f>S170+K170</f>
        <v>#REF!</v>
      </c>
      <c r="V170" s="802" t="e">
        <f>U170*(1+$U$5)</f>
        <v>#REF!</v>
      </c>
      <c r="W170" s="861"/>
      <c r="X170" s="859"/>
      <c r="Y170" s="860"/>
      <c r="Z170" s="500"/>
      <c r="AA170" s="514"/>
      <c r="AB170" s="500"/>
      <c r="AC170" s="500"/>
      <c r="AD170" s="500"/>
      <c r="AE170" s="494"/>
      <c r="AF170" s="515"/>
      <c r="AG170" s="516"/>
      <c r="AH170" s="517"/>
      <c r="AI170" s="518"/>
      <c r="AJ170" s="856"/>
      <c r="AK170" s="857"/>
      <c r="AO170" s="519"/>
      <c r="AP170" s="520"/>
      <c r="AQ170" s="500"/>
    </row>
    <row r="171" spans="2:43">
      <c r="B171" s="827"/>
      <c r="C171" s="850"/>
      <c r="D171" s="849"/>
      <c r="E171" s="834"/>
      <c r="F171" s="834"/>
      <c r="G171" s="834"/>
      <c r="H171" s="863"/>
      <c r="I171" s="791"/>
      <c r="J171" s="806"/>
      <c r="K171" s="814"/>
      <c r="L171" s="436" t="s">
        <v>185</v>
      </c>
      <c r="M171" s="252">
        <v>0</v>
      </c>
      <c r="N171" s="438">
        <f t="shared" si="30"/>
        <v>0</v>
      </c>
      <c r="O171" s="439" t="e">
        <f>#REF!*(1-$O$5)</f>
        <v>#REF!</v>
      </c>
      <c r="P171" s="807"/>
      <c r="Q171" s="808"/>
      <c r="R171" s="807"/>
      <c r="S171" s="810"/>
      <c r="T171" s="802"/>
      <c r="U171" s="812"/>
      <c r="V171" s="802"/>
      <c r="W171" s="861"/>
      <c r="X171" s="859"/>
      <c r="Y171" s="860"/>
      <c r="Z171" s="500"/>
      <c r="AA171" s="514"/>
      <c r="AB171" s="500"/>
      <c r="AC171" s="515"/>
      <c r="AD171" s="515"/>
      <c r="AE171" s="494"/>
      <c r="AF171" s="515"/>
      <c r="AG171" s="516"/>
      <c r="AH171" s="517"/>
      <c r="AI171" s="518"/>
      <c r="AJ171" s="856"/>
      <c r="AK171" s="857"/>
      <c r="AO171" s="519"/>
      <c r="AP171" s="520"/>
      <c r="AQ171" s="500"/>
    </row>
    <row r="172" spans="2:43">
      <c r="B172" s="827"/>
      <c r="C172" s="850"/>
      <c r="D172" s="849"/>
      <c r="E172" s="834"/>
      <c r="F172" s="834"/>
      <c r="G172" s="834"/>
      <c r="H172" s="863"/>
      <c r="I172" s="791"/>
      <c r="J172" s="806"/>
      <c r="K172" s="814"/>
      <c r="L172" s="436" t="s">
        <v>220</v>
      </c>
      <c r="M172" s="252">
        <v>0</v>
      </c>
      <c r="N172" s="438">
        <f t="shared" si="30"/>
        <v>0</v>
      </c>
      <c r="O172" s="439" t="e">
        <f>#REF!*(1-$O$5)</f>
        <v>#REF!</v>
      </c>
      <c r="P172" s="807"/>
      <c r="Q172" s="808"/>
      <c r="R172" s="807"/>
      <c r="S172" s="810"/>
      <c r="T172" s="802"/>
      <c r="U172" s="812"/>
      <c r="V172" s="802"/>
      <c r="W172" s="861"/>
      <c r="X172" s="859"/>
      <c r="Y172" s="860"/>
      <c r="Z172" s="500"/>
      <c r="AA172" s="514"/>
      <c r="AB172" s="500"/>
      <c r="AC172" s="515"/>
      <c r="AD172" s="515"/>
      <c r="AE172" s="494"/>
      <c r="AF172" s="515"/>
      <c r="AG172" s="516"/>
      <c r="AH172" s="517"/>
      <c r="AI172" s="518"/>
      <c r="AJ172" s="856"/>
      <c r="AK172" s="857"/>
      <c r="AO172" s="519"/>
      <c r="AP172" s="520"/>
      <c r="AQ172" s="500"/>
    </row>
    <row r="173" spans="2:43">
      <c r="B173" s="827"/>
      <c r="C173" s="850"/>
      <c r="D173" s="849"/>
      <c r="E173" s="834"/>
      <c r="F173" s="834"/>
      <c r="G173" s="834"/>
      <c r="H173" s="864"/>
      <c r="I173" s="791"/>
      <c r="J173" s="806"/>
      <c r="K173" s="815"/>
      <c r="L173" s="436" t="s">
        <v>226</v>
      </c>
      <c r="M173" s="252">
        <v>0</v>
      </c>
      <c r="N173" s="438">
        <f t="shared" si="30"/>
        <v>0</v>
      </c>
      <c r="O173" s="439" t="e">
        <f>#REF!*(1-$O$5)</f>
        <v>#REF!</v>
      </c>
      <c r="P173" s="807"/>
      <c r="Q173" s="808"/>
      <c r="R173" s="807"/>
      <c r="S173" s="811"/>
      <c r="T173" s="802"/>
      <c r="U173" s="812"/>
      <c r="V173" s="802"/>
      <c r="W173" s="861"/>
      <c r="X173" s="859"/>
      <c r="Y173" s="860"/>
      <c r="Z173" s="500"/>
      <c r="AA173" s="514"/>
      <c r="AB173" s="500"/>
      <c r="AC173" s="515"/>
      <c r="AD173" s="515"/>
      <c r="AE173" s="494"/>
      <c r="AF173" s="515"/>
      <c r="AG173" s="516"/>
      <c r="AH173" s="517"/>
      <c r="AI173" s="518"/>
      <c r="AJ173" s="856"/>
      <c r="AK173" s="857"/>
      <c r="AO173" s="519"/>
      <c r="AP173" s="520"/>
      <c r="AQ173" s="500"/>
    </row>
    <row r="174" spans="2:43" ht="15">
      <c r="B174" s="827">
        <v>42</v>
      </c>
      <c r="C174" s="838" t="s">
        <v>1098</v>
      </c>
      <c r="D174" s="849">
        <v>4</v>
      </c>
      <c r="E174" s="849" t="s">
        <v>231</v>
      </c>
      <c r="F174" s="834">
        <v>220</v>
      </c>
      <c r="G174" s="849" t="s">
        <v>233</v>
      </c>
      <c r="H174" s="862"/>
      <c r="I174" s="791">
        <f t="shared" ref="I174:I206" si="42">H174*$I$5</f>
        <v>0</v>
      </c>
      <c r="J174" s="806">
        <f>I174</f>
        <v>0</v>
      </c>
      <c r="K174" s="813" t="e">
        <f>J174*(1+$L$5)</f>
        <v>#REF!</v>
      </c>
      <c r="L174" s="436" t="s">
        <v>207</v>
      </c>
      <c r="M174" s="252">
        <v>0</v>
      </c>
      <c r="N174" s="438">
        <f t="shared" si="30"/>
        <v>0</v>
      </c>
      <c r="O174" s="439" t="e">
        <f>#REF!*(1-$O$5)</f>
        <v>#REF!</v>
      </c>
      <c r="P174" s="807" t="e">
        <f>SUM(N174*O174,N175*O175,N176*O176,N177*O177)</f>
        <v>#REF!</v>
      </c>
      <c r="Q174" s="808">
        <v>1</v>
      </c>
      <c r="R174" s="807" t="e">
        <f>Q174*P174</f>
        <v>#REF!</v>
      </c>
      <c r="S174" s="809" t="e">
        <f>R174*(1+$R$5)</f>
        <v>#REF!</v>
      </c>
      <c r="T174" s="802" t="e">
        <f>J174+R174</f>
        <v>#REF!</v>
      </c>
      <c r="U174" s="802" t="e">
        <f>S174+K174</f>
        <v>#REF!</v>
      </c>
      <c r="V174" s="802" t="e">
        <f>U174*(1+$U$5)</f>
        <v>#REF!</v>
      </c>
      <c r="W174" s="521"/>
      <c r="X174" s="522"/>
      <c r="Y174" s="523"/>
      <c r="Z174" s="500"/>
      <c r="AA174" s="514"/>
      <c r="AB174" s="500"/>
      <c r="AC174" s="515"/>
      <c r="AD174" s="515"/>
      <c r="AE174" s="494"/>
      <c r="AF174" s="515"/>
      <c r="AG174" s="516"/>
      <c r="AH174" s="517"/>
      <c r="AI174" s="518"/>
      <c r="AJ174" s="524"/>
      <c r="AK174" s="525"/>
      <c r="AO174" s="519"/>
      <c r="AP174" s="520"/>
      <c r="AQ174" s="500"/>
    </row>
    <row r="175" spans="2:43" ht="15">
      <c r="B175" s="827"/>
      <c r="C175" s="838"/>
      <c r="D175" s="849"/>
      <c r="E175" s="834"/>
      <c r="F175" s="834"/>
      <c r="G175" s="834"/>
      <c r="H175" s="863"/>
      <c r="I175" s="791"/>
      <c r="J175" s="806"/>
      <c r="K175" s="814"/>
      <c r="L175" s="436" t="s">
        <v>185</v>
      </c>
      <c r="M175" s="252">
        <v>0</v>
      </c>
      <c r="N175" s="438">
        <f t="shared" si="30"/>
        <v>0</v>
      </c>
      <c r="O175" s="439" t="e">
        <f>#REF!*(1-$O$5)</f>
        <v>#REF!</v>
      </c>
      <c r="P175" s="807"/>
      <c r="Q175" s="808"/>
      <c r="R175" s="807"/>
      <c r="S175" s="810"/>
      <c r="T175" s="802"/>
      <c r="U175" s="812"/>
      <c r="V175" s="802"/>
      <c r="W175" s="521"/>
      <c r="X175" s="522"/>
      <c r="Y175" s="523"/>
      <c r="Z175" s="500"/>
      <c r="AA175" s="514"/>
      <c r="AB175" s="500"/>
      <c r="AC175" s="515"/>
      <c r="AD175" s="515"/>
      <c r="AE175" s="494"/>
      <c r="AF175" s="515"/>
      <c r="AG175" s="516"/>
      <c r="AH175" s="517"/>
      <c r="AI175" s="518"/>
      <c r="AJ175" s="524"/>
      <c r="AK175" s="525"/>
      <c r="AO175" s="519"/>
      <c r="AP175" s="520"/>
      <c r="AQ175" s="500"/>
    </row>
    <row r="176" spans="2:43" ht="15">
      <c r="B176" s="827"/>
      <c r="C176" s="838"/>
      <c r="D176" s="849"/>
      <c r="E176" s="834"/>
      <c r="F176" s="834"/>
      <c r="G176" s="834"/>
      <c r="H176" s="863"/>
      <c r="I176" s="791"/>
      <c r="J176" s="806"/>
      <c r="K176" s="814"/>
      <c r="L176" s="436" t="s">
        <v>220</v>
      </c>
      <c r="M176" s="252">
        <v>0</v>
      </c>
      <c r="N176" s="438">
        <f t="shared" si="30"/>
        <v>0</v>
      </c>
      <c r="O176" s="439" t="e">
        <f>#REF!*(1-$O$5)</f>
        <v>#REF!</v>
      </c>
      <c r="P176" s="807"/>
      <c r="Q176" s="808"/>
      <c r="R176" s="807"/>
      <c r="S176" s="810"/>
      <c r="T176" s="802"/>
      <c r="U176" s="812"/>
      <c r="V176" s="802"/>
      <c r="W176" s="521"/>
      <c r="X176" s="522"/>
      <c r="Y176" s="523"/>
      <c r="Z176" s="500"/>
      <c r="AA176" s="514"/>
      <c r="AB176" s="500"/>
      <c r="AC176" s="515"/>
      <c r="AD176" s="515"/>
      <c r="AE176" s="494"/>
      <c r="AF176" s="515"/>
      <c r="AG176" s="516"/>
      <c r="AH176" s="517"/>
      <c r="AI176" s="518"/>
      <c r="AJ176" s="524"/>
      <c r="AK176" s="525"/>
      <c r="AO176" s="519"/>
      <c r="AP176" s="520"/>
      <c r="AQ176" s="500"/>
    </row>
    <row r="177" spans="2:43" ht="15">
      <c r="B177" s="827"/>
      <c r="C177" s="838"/>
      <c r="D177" s="849"/>
      <c r="E177" s="834"/>
      <c r="F177" s="834"/>
      <c r="G177" s="834"/>
      <c r="H177" s="864"/>
      <c r="I177" s="791"/>
      <c r="J177" s="806"/>
      <c r="K177" s="815"/>
      <c r="L177" s="436" t="s">
        <v>226</v>
      </c>
      <c r="M177" s="252">
        <v>0</v>
      </c>
      <c r="N177" s="438">
        <f t="shared" si="30"/>
        <v>0</v>
      </c>
      <c r="O177" s="439" t="e">
        <f>#REF!*(1-$O$5)</f>
        <v>#REF!</v>
      </c>
      <c r="P177" s="807"/>
      <c r="Q177" s="808"/>
      <c r="R177" s="807"/>
      <c r="S177" s="811"/>
      <c r="T177" s="802"/>
      <c r="U177" s="812"/>
      <c r="V177" s="802"/>
      <c r="W177" s="521"/>
      <c r="X177" s="522"/>
      <c r="Y177" s="523"/>
      <c r="Z177" s="500"/>
      <c r="AA177" s="514"/>
      <c r="AB177" s="500"/>
      <c r="AC177" s="515"/>
      <c r="AD177" s="515"/>
      <c r="AE177" s="494"/>
      <c r="AF177" s="515"/>
      <c r="AG177" s="516"/>
      <c r="AH177" s="517"/>
      <c r="AI177" s="518"/>
      <c r="AJ177" s="524"/>
      <c r="AK177" s="525"/>
      <c r="AO177" s="519"/>
      <c r="AP177" s="520"/>
      <c r="AQ177" s="500"/>
    </row>
    <row r="178" spans="2:43" ht="15">
      <c r="B178" s="827">
        <v>43</v>
      </c>
      <c r="C178" s="838" t="s">
        <v>1099</v>
      </c>
      <c r="D178" s="849" t="s">
        <v>1100</v>
      </c>
      <c r="E178" s="849" t="s">
        <v>231</v>
      </c>
      <c r="F178" s="834">
        <v>220</v>
      </c>
      <c r="G178" s="849" t="s">
        <v>233</v>
      </c>
      <c r="H178" s="862"/>
      <c r="I178" s="791">
        <f t="shared" ref="I178:I210" si="43">H178*$I$5</f>
        <v>0</v>
      </c>
      <c r="J178" s="806">
        <f>I178</f>
        <v>0</v>
      </c>
      <c r="K178" s="813" t="e">
        <f>J178*(1+$L$5)</f>
        <v>#REF!</v>
      </c>
      <c r="L178" s="436" t="s">
        <v>207</v>
      </c>
      <c r="M178" s="252">
        <v>0</v>
      </c>
      <c r="N178" s="438">
        <f t="shared" si="30"/>
        <v>0</v>
      </c>
      <c r="O178" s="439" t="e">
        <f>#REF!*(1-$O$5)</f>
        <v>#REF!</v>
      </c>
      <c r="P178" s="807" t="e">
        <f>SUM(N178*O178,N179*O179,N180*O180,N181*O181)</f>
        <v>#REF!</v>
      </c>
      <c r="Q178" s="808">
        <v>1</v>
      </c>
      <c r="R178" s="807" t="e">
        <f>Q178*P178</f>
        <v>#REF!</v>
      </c>
      <c r="S178" s="809" t="e">
        <f>R178*(1+$R$5)</f>
        <v>#REF!</v>
      </c>
      <c r="T178" s="802" t="e">
        <f>J178+R178</f>
        <v>#REF!</v>
      </c>
      <c r="U178" s="802" t="e">
        <f>S178+K178</f>
        <v>#REF!</v>
      </c>
      <c r="V178" s="802" t="e">
        <f>U178*(1+$U$5)</f>
        <v>#REF!</v>
      </c>
      <c r="W178" s="521"/>
      <c r="X178" s="522"/>
      <c r="Y178" s="523"/>
      <c r="Z178" s="500"/>
      <c r="AA178" s="514"/>
      <c r="AB178" s="500"/>
      <c r="AC178" s="515"/>
      <c r="AD178" s="515"/>
      <c r="AE178" s="494"/>
      <c r="AF178" s="515"/>
      <c r="AG178" s="516"/>
      <c r="AH178" s="517"/>
      <c r="AI178" s="518"/>
      <c r="AJ178" s="524"/>
      <c r="AK178" s="525"/>
      <c r="AO178" s="519"/>
      <c r="AP178" s="520"/>
      <c r="AQ178" s="500"/>
    </row>
    <row r="179" spans="2:43" ht="15">
      <c r="B179" s="827"/>
      <c r="C179" s="838"/>
      <c r="D179" s="849"/>
      <c r="E179" s="834"/>
      <c r="F179" s="834"/>
      <c r="G179" s="834"/>
      <c r="H179" s="863"/>
      <c r="I179" s="791"/>
      <c r="J179" s="806"/>
      <c r="K179" s="814"/>
      <c r="L179" s="436" t="s">
        <v>185</v>
      </c>
      <c r="M179" s="252">
        <v>0</v>
      </c>
      <c r="N179" s="438">
        <f t="shared" si="30"/>
        <v>0</v>
      </c>
      <c r="O179" s="439" t="e">
        <f>#REF!*(1-$O$5)</f>
        <v>#REF!</v>
      </c>
      <c r="P179" s="807"/>
      <c r="Q179" s="808"/>
      <c r="R179" s="807"/>
      <c r="S179" s="810"/>
      <c r="T179" s="802"/>
      <c r="U179" s="812"/>
      <c r="V179" s="802"/>
      <c r="W179" s="521"/>
      <c r="X179" s="522"/>
      <c r="Y179" s="523"/>
      <c r="Z179" s="500"/>
      <c r="AA179" s="514"/>
      <c r="AB179" s="500"/>
      <c r="AC179" s="515"/>
      <c r="AD179" s="515"/>
      <c r="AE179" s="494"/>
      <c r="AF179" s="515"/>
      <c r="AG179" s="516"/>
      <c r="AH179" s="517"/>
      <c r="AI179" s="518"/>
      <c r="AJ179" s="524"/>
      <c r="AK179" s="525"/>
      <c r="AO179" s="519"/>
      <c r="AP179" s="520"/>
      <c r="AQ179" s="500"/>
    </row>
    <row r="180" spans="2:43" ht="15">
      <c r="B180" s="827"/>
      <c r="C180" s="838"/>
      <c r="D180" s="849"/>
      <c r="E180" s="834"/>
      <c r="F180" s="834"/>
      <c r="G180" s="834"/>
      <c r="H180" s="863"/>
      <c r="I180" s="791"/>
      <c r="J180" s="806"/>
      <c r="K180" s="814"/>
      <c r="L180" s="436" t="s">
        <v>220</v>
      </c>
      <c r="M180" s="252">
        <v>0</v>
      </c>
      <c r="N180" s="438">
        <f t="shared" si="30"/>
        <v>0</v>
      </c>
      <c r="O180" s="439" t="e">
        <f>#REF!*(1-$O$5)</f>
        <v>#REF!</v>
      </c>
      <c r="P180" s="807"/>
      <c r="Q180" s="808"/>
      <c r="R180" s="807"/>
      <c r="S180" s="810"/>
      <c r="T180" s="802"/>
      <c r="U180" s="812"/>
      <c r="V180" s="802"/>
      <c r="W180" s="521"/>
      <c r="X180" s="522"/>
      <c r="Y180" s="523"/>
      <c r="Z180" s="500"/>
      <c r="AA180" s="514"/>
      <c r="AB180" s="500"/>
      <c r="AC180" s="515"/>
      <c r="AD180" s="515"/>
      <c r="AE180" s="494"/>
      <c r="AF180" s="515"/>
      <c r="AG180" s="516"/>
      <c r="AH180" s="517"/>
      <c r="AI180" s="518"/>
      <c r="AJ180" s="524"/>
      <c r="AK180" s="525"/>
      <c r="AO180" s="519"/>
      <c r="AP180" s="520"/>
      <c r="AQ180" s="500"/>
    </row>
    <row r="181" spans="2:43" ht="15">
      <c r="B181" s="827"/>
      <c r="C181" s="838"/>
      <c r="D181" s="849"/>
      <c r="E181" s="834"/>
      <c r="F181" s="834"/>
      <c r="G181" s="834"/>
      <c r="H181" s="864"/>
      <c r="I181" s="791"/>
      <c r="J181" s="806"/>
      <c r="K181" s="815"/>
      <c r="L181" s="436" t="s">
        <v>226</v>
      </c>
      <c r="M181" s="252">
        <v>0</v>
      </c>
      <c r="N181" s="438">
        <f t="shared" si="30"/>
        <v>0</v>
      </c>
      <c r="O181" s="439" t="e">
        <f>#REF!*(1-$O$5)</f>
        <v>#REF!</v>
      </c>
      <c r="P181" s="807"/>
      <c r="Q181" s="808"/>
      <c r="R181" s="807"/>
      <c r="S181" s="811"/>
      <c r="T181" s="802"/>
      <c r="U181" s="812"/>
      <c r="V181" s="802"/>
      <c r="W181" s="521"/>
      <c r="X181" s="522"/>
      <c r="Y181" s="523"/>
      <c r="Z181" s="500"/>
      <c r="AA181" s="514"/>
      <c r="AB181" s="500"/>
      <c r="AC181" s="515"/>
      <c r="AD181" s="515"/>
      <c r="AE181" s="494"/>
      <c r="AF181" s="515"/>
      <c r="AG181" s="516"/>
      <c r="AH181" s="517"/>
      <c r="AI181" s="518"/>
      <c r="AJ181" s="524"/>
      <c r="AK181" s="525"/>
      <c r="AO181" s="519"/>
      <c r="AP181" s="520"/>
      <c r="AQ181" s="500"/>
    </row>
    <row r="182" spans="2:43" ht="12.75" customHeight="1">
      <c r="B182" s="827">
        <v>44</v>
      </c>
      <c r="C182" s="850" t="s">
        <v>713</v>
      </c>
      <c r="D182" s="849">
        <v>5</v>
      </c>
      <c r="E182" s="849" t="s">
        <v>231</v>
      </c>
      <c r="F182" s="821">
        <v>220</v>
      </c>
      <c r="G182" s="849" t="s">
        <v>233</v>
      </c>
      <c r="H182" s="862"/>
      <c r="I182" s="791">
        <f t="shared" si="41"/>
        <v>0</v>
      </c>
      <c r="J182" s="806">
        <f>I182</f>
        <v>0</v>
      </c>
      <c r="K182" s="813" t="e">
        <f>J182*(1+$L$5)</f>
        <v>#REF!</v>
      </c>
      <c r="L182" s="436" t="s">
        <v>207</v>
      </c>
      <c r="M182" s="252">
        <v>0</v>
      </c>
      <c r="N182" s="438">
        <f t="shared" si="30"/>
        <v>0</v>
      </c>
      <c r="O182" s="439" t="e">
        <f>#REF!*(1-$O$5)</f>
        <v>#REF!</v>
      </c>
      <c r="P182" s="807" t="e">
        <f>SUM(N182*O182,N183*O183,N184*O184,N185*O185)</f>
        <v>#REF!</v>
      </c>
      <c r="Q182" s="808">
        <v>1</v>
      </c>
      <c r="R182" s="807" t="e">
        <f>Q182*P182</f>
        <v>#REF!</v>
      </c>
      <c r="S182" s="809" t="e">
        <f>R182*(1+$R$5)</f>
        <v>#REF!</v>
      </c>
      <c r="T182" s="802" t="e">
        <f>J182+R182</f>
        <v>#REF!</v>
      </c>
      <c r="U182" s="802" t="e">
        <f>S182+K182</f>
        <v>#REF!</v>
      </c>
      <c r="V182" s="802" t="e">
        <f>U182*(1+$U$5)</f>
        <v>#REF!</v>
      </c>
      <c r="W182" s="861"/>
      <c r="X182" s="859"/>
      <c r="Y182" s="860"/>
      <c r="Z182" s="500"/>
      <c r="AA182" s="514"/>
      <c r="AB182" s="500"/>
      <c r="AC182" s="500"/>
      <c r="AD182" s="500"/>
      <c r="AE182" s="494"/>
      <c r="AF182" s="515"/>
      <c r="AG182" s="516"/>
      <c r="AH182" s="517"/>
      <c r="AI182" s="518"/>
      <c r="AJ182" s="856"/>
      <c r="AK182" s="857"/>
      <c r="AO182" s="519"/>
      <c r="AP182" s="520"/>
      <c r="AQ182" s="500"/>
    </row>
    <row r="183" spans="2:43" ht="12.75" customHeight="1">
      <c r="B183" s="827"/>
      <c r="C183" s="850"/>
      <c r="D183" s="849"/>
      <c r="E183" s="834"/>
      <c r="F183" s="822"/>
      <c r="G183" s="834"/>
      <c r="H183" s="863"/>
      <c r="I183" s="791"/>
      <c r="J183" s="806"/>
      <c r="K183" s="814"/>
      <c r="L183" s="436" t="s">
        <v>185</v>
      </c>
      <c r="M183" s="252">
        <v>0</v>
      </c>
      <c r="N183" s="438">
        <f t="shared" si="30"/>
        <v>0</v>
      </c>
      <c r="O183" s="439" t="e">
        <f>#REF!*(1-$O$5)</f>
        <v>#REF!</v>
      </c>
      <c r="P183" s="807"/>
      <c r="Q183" s="808"/>
      <c r="R183" s="807"/>
      <c r="S183" s="810"/>
      <c r="T183" s="802"/>
      <c r="U183" s="812"/>
      <c r="V183" s="802"/>
      <c r="W183" s="861"/>
      <c r="X183" s="859"/>
      <c r="Y183" s="860"/>
      <c r="Z183" s="500"/>
      <c r="AA183" s="514"/>
      <c r="AB183" s="500"/>
      <c r="AC183" s="515"/>
      <c r="AD183" s="515"/>
      <c r="AE183" s="494"/>
      <c r="AF183" s="515"/>
      <c r="AG183" s="516"/>
      <c r="AH183" s="517"/>
      <c r="AI183" s="518"/>
      <c r="AJ183" s="856"/>
      <c r="AK183" s="857"/>
      <c r="AO183" s="519"/>
      <c r="AP183" s="520"/>
      <c r="AQ183" s="500"/>
    </row>
    <row r="184" spans="2:43" ht="12.75" customHeight="1">
      <c r="B184" s="827"/>
      <c r="C184" s="850"/>
      <c r="D184" s="849"/>
      <c r="E184" s="834"/>
      <c r="F184" s="822"/>
      <c r="G184" s="834"/>
      <c r="H184" s="863"/>
      <c r="I184" s="791"/>
      <c r="J184" s="806"/>
      <c r="K184" s="814"/>
      <c r="L184" s="436" t="s">
        <v>220</v>
      </c>
      <c r="M184" s="252">
        <v>0</v>
      </c>
      <c r="N184" s="438">
        <f t="shared" si="30"/>
        <v>0</v>
      </c>
      <c r="O184" s="439" t="e">
        <f>#REF!*(1-$O$5)</f>
        <v>#REF!</v>
      </c>
      <c r="P184" s="807"/>
      <c r="Q184" s="808"/>
      <c r="R184" s="807"/>
      <c r="S184" s="810"/>
      <c r="T184" s="802"/>
      <c r="U184" s="812"/>
      <c r="V184" s="802"/>
      <c r="W184" s="861"/>
      <c r="X184" s="859"/>
      <c r="Y184" s="860"/>
      <c r="Z184" s="500"/>
      <c r="AA184" s="514"/>
      <c r="AB184" s="500"/>
      <c r="AC184" s="515"/>
      <c r="AD184" s="515"/>
      <c r="AE184" s="494"/>
      <c r="AF184" s="515"/>
      <c r="AG184" s="516"/>
      <c r="AH184" s="517"/>
      <c r="AI184" s="518"/>
      <c r="AJ184" s="856"/>
      <c r="AK184" s="857"/>
      <c r="AO184" s="519"/>
      <c r="AP184" s="520"/>
      <c r="AQ184" s="500"/>
    </row>
    <row r="185" spans="2:43" ht="12.75" customHeight="1">
      <c r="B185" s="827"/>
      <c r="C185" s="850"/>
      <c r="D185" s="849"/>
      <c r="E185" s="834"/>
      <c r="F185" s="770"/>
      <c r="G185" s="834"/>
      <c r="H185" s="864"/>
      <c r="I185" s="791"/>
      <c r="J185" s="806"/>
      <c r="K185" s="815"/>
      <c r="L185" s="436" t="s">
        <v>226</v>
      </c>
      <c r="M185" s="252">
        <v>0</v>
      </c>
      <c r="N185" s="438">
        <f t="shared" si="30"/>
        <v>0</v>
      </c>
      <c r="O185" s="439" t="e">
        <f>#REF!*(1-$O$5)</f>
        <v>#REF!</v>
      </c>
      <c r="P185" s="807"/>
      <c r="Q185" s="808"/>
      <c r="R185" s="807"/>
      <c r="S185" s="811"/>
      <c r="T185" s="802"/>
      <c r="U185" s="812"/>
      <c r="V185" s="802"/>
      <c r="W185" s="861"/>
      <c r="X185" s="859"/>
      <c r="Y185" s="860"/>
      <c r="Z185" s="500"/>
      <c r="AA185" s="514"/>
      <c r="AB185" s="500"/>
      <c r="AC185" s="515"/>
      <c r="AD185" s="515"/>
      <c r="AE185" s="494"/>
      <c r="AF185" s="515"/>
      <c r="AG185" s="516"/>
      <c r="AH185" s="517"/>
      <c r="AI185" s="518"/>
      <c r="AJ185" s="856"/>
      <c r="AK185" s="857"/>
      <c r="AO185" s="519"/>
      <c r="AP185" s="520"/>
      <c r="AQ185" s="500"/>
    </row>
    <row r="186" spans="2:43" ht="12.75" customHeight="1">
      <c r="B186" s="827">
        <v>45</v>
      </c>
      <c r="C186" s="850" t="s">
        <v>1101</v>
      </c>
      <c r="D186" s="849" t="s">
        <v>1129</v>
      </c>
      <c r="E186" s="849" t="s">
        <v>231</v>
      </c>
      <c r="F186" s="821">
        <v>220</v>
      </c>
      <c r="G186" s="849" t="s">
        <v>233</v>
      </c>
      <c r="H186" s="862"/>
      <c r="I186" s="791">
        <f t="shared" ref="I186" si="44">H186*$I$5</f>
        <v>0</v>
      </c>
      <c r="J186" s="806">
        <f>I186</f>
        <v>0</v>
      </c>
      <c r="K186" s="813" t="e">
        <f>J186*(1+$L$5)</f>
        <v>#REF!</v>
      </c>
      <c r="L186" s="436" t="s">
        <v>207</v>
      </c>
      <c r="M186" s="252">
        <v>0</v>
      </c>
      <c r="N186" s="438">
        <f t="shared" ref="N186:N249" si="45">M186/60</f>
        <v>0</v>
      </c>
      <c r="O186" s="439" t="e">
        <f>#REF!*(1-$O$5)</f>
        <v>#REF!</v>
      </c>
      <c r="P186" s="807" t="e">
        <f>SUM(N186*O186,N187*O187,N188*O188,N189*O189)</f>
        <v>#REF!</v>
      </c>
      <c r="Q186" s="808">
        <v>1</v>
      </c>
      <c r="R186" s="807" t="e">
        <f>Q186*P186</f>
        <v>#REF!</v>
      </c>
      <c r="S186" s="809" t="e">
        <f>R186*(1+$R$5)</f>
        <v>#REF!</v>
      </c>
      <c r="T186" s="802" t="e">
        <f>J186+R186</f>
        <v>#REF!</v>
      </c>
      <c r="U186" s="802" t="e">
        <f>S186+K186</f>
        <v>#REF!</v>
      </c>
      <c r="V186" s="802" t="e">
        <f>U186*(1+$U$5)</f>
        <v>#REF!</v>
      </c>
      <c r="W186" s="526"/>
      <c r="X186" s="522"/>
      <c r="Y186" s="523"/>
      <c r="Z186" s="500"/>
      <c r="AA186" s="514"/>
      <c r="AB186" s="500"/>
      <c r="AC186" s="515"/>
      <c r="AD186" s="515"/>
      <c r="AE186" s="494"/>
      <c r="AF186" s="515"/>
      <c r="AG186" s="516"/>
      <c r="AH186" s="517"/>
      <c r="AI186" s="518"/>
      <c r="AJ186" s="524"/>
      <c r="AK186" s="525"/>
      <c r="AO186" s="519"/>
      <c r="AP186" s="520"/>
      <c r="AQ186" s="500"/>
    </row>
    <row r="187" spans="2:43" ht="12.75" customHeight="1">
      <c r="B187" s="827"/>
      <c r="C187" s="850"/>
      <c r="D187" s="849"/>
      <c r="E187" s="834"/>
      <c r="F187" s="822"/>
      <c r="G187" s="834"/>
      <c r="H187" s="863"/>
      <c r="I187" s="791"/>
      <c r="J187" s="806"/>
      <c r="K187" s="814"/>
      <c r="L187" s="436" t="s">
        <v>185</v>
      </c>
      <c r="M187" s="252">
        <v>0</v>
      </c>
      <c r="N187" s="438">
        <f t="shared" si="45"/>
        <v>0</v>
      </c>
      <c r="O187" s="439" t="e">
        <f>#REF!*(1-$O$5)</f>
        <v>#REF!</v>
      </c>
      <c r="P187" s="807"/>
      <c r="Q187" s="808"/>
      <c r="R187" s="807"/>
      <c r="S187" s="810"/>
      <c r="T187" s="802"/>
      <c r="U187" s="812"/>
      <c r="V187" s="802"/>
      <c r="W187" s="526"/>
      <c r="X187" s="522"/>
      <c r="Y187" s="523"/>
      <c r="Z187" s="500"/>
      <c r="AA187" s="514"/>
      <c r="AB187" s="500"/>
      <c r="AC187" s="515"/>
      <c r="AD187" s="515"/>
      <c r="AE187" s="494"/>
      <c r="AF187" s="515"/>
      <c r="AG187" s="516"/>
      <c r="AH187" s="517"/>
      <c r="AI187" s="518"/>
      <c r="AJ187" s="524"/>
      <c r="AK187" s="525"/>
      <c r="AO187" s="519"/>
      <c r="AP187" s="520"/>
      <c r="AQ187" s="500"/>
    </row>
    <row r="188" spans="2:43" ht="12.75" customHeight="1">
      <c r="B188" s="827"/>
      <c r="C188" s="850"/>
      <c r="D188" s="849"/>
      <c r="E188" s="834"/>
      <c r="F188" s="822"/>
      <c r="G188" s="834"/>
      <c r="H188" s="863"/>
      <c r="I188" s="791"/>
      <c r="J188" s="806"/>
      <c r="K188" s="814"/>
      <c r="L188" s="436" t="s">
        <v>220</v>
      </c>
      <c r="M188" s="252">
        <v>0</v>
      </c>
      <c r="N188" s="438">
        <f t="shared" si="45"/>
        <v>0</v>
      </c>
      <c r="O188" s="439" t="e">
        <f>#REF!*(1-$O$5)</f>
        <v>#REF!</v>
      </c>
      <c r="P188" s="807"/>
      <c r="Q188" s="808"/>
      <c r="R188" s="807"/>
      <c r="S188" s="810"/>
      <c r="T188" s="802"/>
      <c r="U188" s="812"/>
      <c r="V188" s="802"/>
      <c r="W188" s="526"/>
      <c r="X188" s="522"/>
      <c r="Y188" s="523"/>
      <c r="Z188" s="500"/>
      <c r="AA188" s="514"/>
      <c r="AB188" s="500"/>
      <c r="AC188" s="515"/>
      <c r="AD188" s="515"/>
      <c r="AE188" s="494"/>
      <c r="AF188" s="515"/>
      <c r="AG188" s="516"/>
      <c r="AH188" s="517"/>
      <c r="AI188" s="518"/>
      <c r="AJ188" s="524"/>
      <c r="AK188" s="525"/>
      <c r="AO188" s="519"/>
      <c r="AP188" s="520"/>
      <c r="AQ188" s="500"/>
    </row>
    <row r="189" spans="2:43" ht="12.75" customHeight="1">
      <c r="B189" s="827"/>
      <c r="C189" s="850"/>
      <c r="D189" s="849"/>
      <c r="E189" s="834"/>
      <c r="F189" s="770"/>
      <c r="G189" s="834"/>
      <c r="H189" s="864"/>
      <c r="I189" s="791"/>
      <c r="J189" s="806"/>
      <c r="K189" s="815"/>
      <c r="L189" s="436" t="s">
        <v>226</v>
      </c>
      <c r="M189" s="252">
        <v>0</v>
      </c>
      <c r="N189" s="438">
        <f t="shared" si="45"/>
        <v>0</v>
      </c>
      <c r="O189" s="439" t="e">
        <f>#REF!*(1-$O$5)</f>
        <v>#REF!</v>
      </c>
      <c r="P189" s="807"/>
      <c r="Q189" s="808"/>
      <c r="R189" s="807"/>
      <c r="S189" s="811"/>
      <c r="T189" s="802"/>
      <c r="U189" s="812"/>
      <c r="V189" s="802"/>
      <c r="W189" s="526"/>
      <c r="X189" s="522"/>
      <c r="Y189" s="523"/>
      <c r="Z189" s="500"/>
      <c r="AA189" s="514"/>
      <c r="AB189" s="500"/>
      <c r="AC189" s="515"/>
      <c r="AD189" s="515"/>
      <c r="AE189" s="494"/>
      <c r="AF189" s="515"/>
      <c r="AG189" s="516"/>
      <c r="AH189" s="517"/>
      <c r="AI189" s="518"/>
      <c r="AJ189" s="524"/>
      <c r="AK189" s="525"/>
      <c r="AO189" s="519"/>
      <c r="AP189" s="520"/>
      <c r="AQ189" s="500"/>
    </row>
    <row r="190" spans="2:43" ht="12.75" customHeight="1">
      <c r="B190" s="827">
        <v>46</v>
      </c>
      <c r="C190" s="850" t="s">
        <v>714</v>
      </c>
      <c r="D190" s="849">
        <v>6</v>
      </c>
      <c r="E190" s="849" t="s">
        <v>231</v>
      </c>
      <c r="F190" s="834">
        <v>220</v>
      </c>
      <c r="G190" s="849" t="s">
        <v>233</v>
      </c>
      <c r="H190" s="254"/>
      <c r="I190" s="791">
        <f t="shared" si="38"/>
        <v>0</v>
      </c>
      <c r="J190" s="806">
        <f>I190</f>
        <v>0</v>
      </c>
      <c r="K190" s="813" t="e">
        <f>J190*(1+$L$5)</f>
        <v>#REF!</v>
      </c>
      <c r="L190" s="436" t="s">
        <v>207</v>
      </c>
      <c r="M190" s="252">
        <v>0</v>
      </c>
      <c r="N190" s="438">
        <f t="shared" si="45"/>
        <v>0</v>
      </c>
      <c r="O190" s="439" t="e">
        <f>#REF!*(1-$O$5)</f>
        <v>#REF!</v>
      </c>
      <c r="P190" s="807" t="e">
        <f>SUM(N190*O190,N191*O191,N192*O192,N193*O193)</f>
        <v>#REF!</v>
      </c>
      <c r="Q190" s="808">
        <v>1</v>
      </c>
      <c r="R190" s="807" t="e">
        <f>Q190*P190</f>
        <v>#REF!</v>
      </c>
      <c r="S190" s="809" t="e">
        <f>R190*(1+$R$5)</f>
        <v>#REF!</v>
      </c>
      <c r="T190" s="802" t="e">
        <f>J190+R190</f>
        <v>#REF!</v>
      </c>
      <c r="U190" s="802" t="e">
        <f>S190+K190</f>
        <v>#REF!</v>
      </c>
      <c r="V190" s="802" t="e">
        <f>U190*(1+$U$5)</f>
        <v>#REF!</v>
      </c>
      <c r="W190" s="526"/>
      <c r="X190" s="522"/>
      <c r="Y190" s="523"/>
      <c r="Z190" s="500"/>
      <c r="AA190" s="514"/>
      <c r="AB190" s="500"/>
      <c r="AC190" s="515"/>
      <c r="AD190" s="515"/>
      <c r="AE190" s="494"/>
      <c r="AF190" s="515"/>
      <c r="AG190" s="516"/>
      <c r="AH190" s="517"/>
      <c r="AI190" s="518"/>
      <c r="AJ190" s="524"/>
      <c r="AK190" s="525"/>
      <c r="AO190" s="519"/>
      <c r="AP190" s="520"/>
      <c r="AQ190" s="500"/>
    </row>
    <row r="191" spans="2:43" ht="12.75" customHeight="1">
      <c r="B191" s="827"/>
      <c r="C191" s="850"/>
      <c r="D191" s="849"/>
      <c r="E191" s="834"/>
      <c r="F191" s="834"/>
      <c r="G191" s="834"/>
      <c r="H191" s="254"/>
      <c r="I191" s="791"/>
      <c r="J191" s="806"/>
      <c r="K191" s="814"/>
      <c r="L191" s="436" t="s">
        <v>185</v>
      </c>
      <c r="M191" s="252">
        <v>0</v>
      </c>
      <c r="N191" s="438">
        <f t="shared" si="45"/>
        <v>0</v>
      </c>
      <c r="O191" s="439" t="e">
        <f>#REF!*(1-$O$5)</f>
        <v>#REF!</v>
      </c>
      <c r="P191" s="807"/>
      <c r="Q191" s="808"/>
      <c r="R191" s="807"/>
      <c r="S191" s="810"/>
      <c r="T191" s="802"/>
      <c r="U191" s="812"/>
      <c r="V191" s="802"/>
      <c r="W191" s="526"/>
      <c r="X191" s="522"/>
      <c r="Y191" s="523"/>
      <c r="Z191" s="500"/>
      <c r="AA191" s="514"/>
      <c r="AB191" s="500"/>
      <c r="AC191" s="515"/>
      <c r="AD191" s="515"/>
      <c r="AE191" s="494"/>
      <c r="AF191" s="515"/>
      <c r="AG191" s="516"/>
      <c r="AH191" s="517"/>
      <c r="AI191" s="518"/>
      <c r="AJ191" s="524"/>
      <c r="AK191" s="525"/>
      <c r="AO191" s="519"/>
      <c r="AP191" s="520"/>
      <c r="AQ191" s="500"/>
    </row>
    <row r="192" spans="2:43" ht="12.75" customHeight="1">
      <c r="B192" s="827"/>
      <c r="C192" s="850"/>
      <c r="D192" s="849"/>
      <c r="E192" s="834"/>
      <c r="F192" s="834"/>
      <c r="G192" s="834"/>
      <c r="H192" s="254"/>
      <c r="I192" s="791"/>
      <c r="J192" s="806"/>
      <c r="K192" s="814"/>
      <c r="L192" s="436" t="s">
        <v>220</v>
      </c>
      <c r="M192" s="252">
        <v>0</v>
      </c>
      <c r="N192" s="438">
        <f t="shared" si="45"/>
        <v>0</v>
      </c>
      <c r="O192" s="439" t="e">
        <f>#REF!*(1-$O$5)</f>
        <v>#REF!</v>
      </c>
      <c r="P192" s="807"/>
      <c r="Q192" s="808"/>
      <c r="R192" s="807"/>
      <c r="S192" s="810"/>
      <c r="T192" s="802"/>
      <c r="U192" s="812"/>
      <c r="V192" s="802"/>
      <c r="W192" s="526"/>
      <c r="X192" s="522"/>
      <c r="Y192" s="523"/>
      <c r="Z192" s="500"/>
      <c r="AA192" s="514"/>
      <c r="AB192" s="500"/>
      <c r="AC192" s="515"/>
      <c r="AD192" s="515"/>
      <c r="AE192" s="494"/>
      <c r="AF192" s="515"/>
      <c r="AG192" s="516"/>
      <c r="AH192" s="517"/>
      <c r="AI192" s="518"/>
      <c r="AJ192" s="524"/>
      <c r="AK192" s="525"/>
      <c r="AO192" s="519"/>
      <c r="AP192" s="520"/>
      <c r="AQ192" s="500"/>
    </row>
    <row r="193" spans="2:43" ht="12.75" customHeight="1">
      <c r="B193" s="827"/>
      <c r="C193" s="850"/>
      <c r="D193" s="849"/>
      <c r="E193" s="834"/>
      <c r="F193" s="834"/>
      <c r="G193" s="834"/>
      <c r="H193" s="254"/>
      <c r="I193" s="791"/>
      <c r="J193" s="806"/>
      <c r="K193" s="815"/>
      <c r="L193" s="436" t="s">
        <v>226</v>
      </c>
      <c r="M193" s="252">
        <v>0</v>
      </c>
      <c r="N193" s="438">
        <f t="shared" si="45"/>
        <v>0</v>
      </c>
      <c r="O193" s="439" t="e">
        <f>#REF!*(1-$O$5)</f>
        <v>#REF!</v>
      </c>
      <c r="P193" s="807"/>
      <c r="Q193" s="808"/>
      <c r="R193" s="807"/>
      <c r="S193" s="811"/>
      <c r="T193" s="802"/>
      <c r="U193" s="812"/>
      <c r="V193" s="802"/>
      <c r="W193" s="526"/>
      <c r="X193" s="522"/>
      <c r="Y193" s="523"/>
      <c r="Z193" s="500"/>
      <c r="AA193" s="514"/>
      <c r="AB193" s="500"/>
      <c r="AC193" s="515"/>
      <c r="AD193" s="515"/>
      <c r="AE193" s="494"/>
      <c r="AF193" s="515"/>
      <c r="AG193" s="516"/>
      <c r="AH193" s="517"/>
      <c r="AI193" s="518"/>
      <c r="AJ193" s="524"/>
      <c r="AK193" s="525"/>
      <c r="AO193" s="519"/>
      <c r="AP193" s="520"/>
      <c r="AQ193" s="500"/>
    </row>
    <row r="194" spans="2:43" ht="12.75" customHeight="1">
      <c r="B194" s="827">
        <v>47</v>
      </c>
      <c r="C194" s="850" t="s">
        <v>1102</v>
      </c>
      <c r="D194" s="849" t="s">
        <v>1130</v>
      </c>
      <c r="E194" s="849" t="s">
        <v>231</v>
      </c>
      <c r="F194" s="834">
        <v>220</v>
      </c>
      <c r="G194" s="849" t="s">
        <v>233</v>
      </c>
      <c r="H194" s="254"/>
      <c r="I194" s="791">
        <f t="shared" si="39"/>
        <v>0</v>
      </c>
      <c r="J194" s="806">
        <f>I194</f>
        <v>0</v>
      </c>
      <c r="K194" s="813" t="e">
        <f>J194*(1+$L$5)</f>
        <v>#REF!</v>
      </c>
      <c r="L194" s="436" t="s">
        <v>207</v>
      </c>
      <c r="M194" s="252">
        <v>0</v>
      </c>
      <c r="N194" s="438">
        <f t="shared" si="45"/>
        <v>0</v>
      </c>
      <c r="O194" s="439" t="e">
        <f>#REF!*(1-$O$5)</f>
        <v>#REF!</v>
      </c>
      <c r="P194" s="807" t="e">
        <f>SUM(N194*O194,N195*O195,N196*O196,N197*O197)</f>
        <v>#REF!</v>
      </c>
      <c r="Q194" s="808">
        <v>1</v>
      </c>
      <c r="R194" s="807" t="e">
        <f>Q194*P194</f>
        <v>#REF!</v>
      </c>
      <c r="S194" s="809" t="e">
        <f>R194*(1+$R$5)</f>
        <v>#REF!</v>
      </c>
      <c r="T194" s="802" t="e">
        <f>J194+R194</f>
        <v>#REF!</v>
      </c>
      <c r="U194" s="802" t="e">
        <f>S194+K194</f>
        <v>#REF!</v>
      </c>
      <c r="V194" s="802" t="e">
        <f>U194*(1+$U$5)</f>
        <v>#REF!</v>
      </c>
      <c r="W194" s="526"/>
      <c r="X194" s="522"/>
      <c r="Y194" s="523"/>
      <c r="Z194" s="500"/>
      <c r="AA194" s="514"/>
      <c r="AB194" s="500"/>
      <c r="AC194" s="515"/>
      <c r="AD194" s="515"/>
      <c r="AE194" s="494"/>
      <c r="AF194" s="515"/>
      <c r="AG194" s="516"/>
      <c r="AH194" s="517"/>
      <c r="AI194" s="518"/>
      <c r="AJ194" s="524"/>
      <c r="AK194" s="525"/>
      <c r="AO194" s="519"/>
      <c r="AP194" s="520"/>
      <c r="AQ194" s="500"/>
    </row>
    <row r="195" spans="2:43" ht="12.75" customHeight="1">
      <c r="B195" s="827"/>
      <c r="C195" s="850"/>
      <c r="D195" s="849"/>
      <c r="E195" s="834"/>
      <c r="F195" s="834"/>
      <c r="G195" s="834"/>
      <c r="H195" s="254"/>
      <c r="I195" s="791"/>
      <c r="J195" s="806"/>
      <c r="K195" s="814"/>
      <c r="L195" s="436" t="s">
        <v>185</v>
      </c>
      <c r="M195" s="252">
        <v>0</v>
      </c>
      <c r="N195" s="438">
        <f t="shared" si="45"/>
        <v>0</v>
      </c>
      <c r="O195" s="439" t="e">
        <f>#REF!*(1-$O$5)</f>
        <v>#REF!</v>
      </c>
      <c r="P195" s="807"/>
      <c r="Q195" s="808"/>
      <c r="R195" s="807"/>
      <c r="S195" s="810"/>
      <c r="T195" s="802"/>
      <c r="U195" s="812"/>
      <c r="V195" s="802"/>
      <c r="W195" s="526"/>
      <c r="X195" s="522"/>
      <c r="Y195" s="523"/>
      <c r="Z195" s="500"/>
      <c r="AA195" s="514"/>
      <c r="AB195" s="500"/>
      <c r="AC195" s="515"/>
      <c r="AD195" s="515"/>
      <c r="AE195" s="494"/>
      <c r="AF195" s="515"/>
      <c r="AG195" s="516"/>
      <c r="AH195" s="517"/>
      <c r="AI195" s="518"/>
      <c r="AJ195" s="524"/>
      <c r="AK195" s="525"/>
      <c r="AO195" s="519"/>
      <c r="AP195" s="520"/>
      <c r="AQ195" s="500"/>
    </row>
    <row r="196" spans="2:43" ht="12.75" customHeight="1">
      <c r="B196" s="827"/>
      <c r="C196" s="850"/>
      <c r="D196" s="849"/>
      <c r="E196" s="834"/>
      <c r="F196" s="834"/>
      <c r="G196" s="834"/>
      <c r="H196" s="254"/>
      <c r="I196" s="791"/>
      <c r="J196" s="806"/>
      <c r="K196" s="814"/>
      <c r="L196" s="436" t="s">
        <v>220</v>
      </c>
      <c r="M196" s="252">
        <v>0</v>
      </c>
      <c r="N196" s="438">
        <f t="shared" si="45"/>
        <v>0</v>
      </c>
      <c r="O196" s="439" t="e">
        <f>#REF!*(1-$O$5)</f>
        <v>#REF!</v>
      </c>
      <c r="P196" s="807"/>
      <c r="Q196" s="808"/>
      <c r="R196" s="807"/>
      <c r="S196" s="810"/>
      <c r="T196" s="802"/>
      <c r="U196" s="812"/>
      <c r="V196" s="802"/>
      <c r="W196" s="526"/>
      <c r="X196" s="522"/>
      <c r="Y196" s="523"/>
      <c r="Z196" s="500"/>
      <c r="AA196" s="514"/>
      <c r="AB196" s="500"/>
      <c r="AC196" s="515"/>
      <c r="AD196" s="515"/>
      <c r="AE196" s="494"/>
      <c r="AF196" s="515"/>
      <c r="AG196" s="516"/>
      <c r="AH196" s="517"/>
      <c r="AI196" s="518"/>
      <c r="AJ196" s="524"/>
      <c r="AK196" s="525"/>
      <c r="AO196" s="519"/>
      <c r="AP196" s="520"/>
      <c r="AQ196" s="500"/>
    </row>
    <row r="197" spans="2:43" ht="12.75" customHeight="1">
      <c r="B197" s="827"/>
      <c r="C197" s="850"/>
      <c r="D197" s="849"/>
      <c r="E197" s="834"/>
      <c r="F197" s="834"/>
      <c r="G197" s="834"/>
      <c r="H197" s="254"/>
      <c r="I197" s="791"/>
      <c r="J197" s="806"/>
      <c r="K197" s="815"/>
      <c r="L197" s="436" t="s">
        <v>226</v>
      </c>
      <c r="M197" s="252">
        <v>0</v>
      </c>
      <c r="N197" s="438">
        <f t="shared" si="45"/>
        <v>0</v>
      </c>
      <c r="O197" s="439" t="e">
        <f>#REF!*(1-$O$5)</f>
        <v>#REF!</v>
      </c>
      <c r="P197" s="807"/>
      <c r="Q197" s="808"/>
      <c r="R197" s="807"/>
      <c r="S197" s="811"/>
      <c r="T197" s="802"/>
      <c r="U197" s="812"/>
      <c r="V197" s="802"/>
      <c r="W197" s="526"/>
      <c r="X197" s="522"/>
      <c r="Y197" s="523"/>
      <c r="Z197" s="500"/>
      <c r="AA197" s="514"/>
      <c r="AB197" s="500"/>
      <c r="AC197" s="515"/>
      <c r="AD197" s="515"/>
      <c r="AE197" s="494"/>
      <c r="AF197" s="515"/>
      <c r="AG197" s="516"/>
      <c r="AH197" s="517"/>
      <c r="AI197" s="518"/>
      <c r="AJ197" s="524"/>
      <c r="AK197" s="525"/>
      <c r="AO197" s="519"/>
      <c r="AP197" s="520"/>
      <c r="AQ197" s="500"/>
    </row>
    <row r="198" spans="2:43">
      <c r="B198" s="827">
        <v>48</v>
      </c>
      <c r="C198" s="850" t="s">
        <v>715</v>
      </c>
      <c r="D198" s="849">
        <v>8</v>
      </c>
      <c r="E198" s="849" t="s">
        <v>231</v>
      </c>
      <c r="F198" s="834">
        <v>220</v>
      </c>
      <c r="G198" s="849" t="s">
        <v>233</v>
      </c>
      <c r="H198" s="862"/>
      <c r="I198" s="791">
        <f t="shared" si="40"/>
        <v>0</v>
      </c>
      <c r="J198" s="806">
        <f>I198</f>
        <v>0</v>
      </c>
      <c r="K198" s="813" t="e">
        <f>J198*(1+$L$5)</f>
        <v>#REF!</v>
      </c>
      <c r="L198" s="436" t="s">
        <v>207</v>
      </c>
      <c r="M198" s="252">
        <v>0</v>
      </c>
      <c r="N198" s="438">
        <f t="shared" si="45"/>
        <v>0</v>
      </c>
      <c r="O198" s="439" t="e">
        <f>#REF!*(1-$O$5)</f>
        <v>#REF!</v>
      </c>
      <c r="P198" s="807" t="e">
        <f>SUM(N198*O198,N199*O199,N200*O200,N201*O201)</f>
        <v>#REF!</v>
      </c>
      <c r="Q198" s="808">
        <v>1</v>
      </c>
      <c r="R198" s="807" t="e">
        <f>Q198*P198</f>
        <v>#REF!</v>
      </c>
      <c r="S198" s="809" t="e">
        <f>R198*(1+$R$5)</f>
        <v>#REF!</v>
      </c>
      <c r="T198" s="802" t="e">
        <f>J198+R198</f>
        <v>#REF!</v>
      </c>
      <c r="U198" s="802" t="e">
        <f>S198+K198</f>
        <v>#REF!</v>
      </c>
      <c r="V198" s="802" t="e">
        <f>U198*(1+$U$5)</f>
        <v>#REF!</v>
      </c>
      <c r="W198" s="941"/>
      <c r="X198" s="940"/>
      <c r="Y198" s="860"/>
      <c r="Z198" s="500"/>
      <c r="AA198" s="514"/>
      <c r="AB198" s="500"/>
      <c r="AC198" s="500"/>
      <c r="AD198" s="500"/>
      <c r="AE198" s="494"/>
      <c r="AF198" s="515"/>
      <c r="AG198" s="516"/>
      <c r="AH198" s="517"/>
      <c r="AI198" s="518"/>
      <c r="AJ198" s="856"/>
      <c r="AK198" s="857"/>
      <c r="AO198" s="519"/>
      <c r="AP198" s="520"/>
      <c r="AQ198" s="500"/>
    </row>
    <row r="199" spans="2:43" ht="12.75" customHeight="1">
      <c r="B199" s="827"/>
      <c r="C199" s="850"/>
      <c r="D199" s="849"/>
      <c r="E199" s="834"/>
      <c r="F199" s="834"/>
      <c r="G199" s="834"/>
      <c r="H199" s="863"/>
      <c r="I199" s="791"/>
      <c r="J199" s="806"/>
      <c r="K199" s="814"/>
      <c r="L199" s="436" t="s">
        <v>185</v>
      </c>
      <c r="M199" s="252">
        <v>0</v>
      </c>
      <c r="N199" s="438">
        <f t="shared" si="45"/>
        <v>0</v>
      </c>
      <c r="O199" s="439" t="e">
        <f>#REF!*(1-$O$5)</f>
        <v>#REF!</v>
      </c>
      <c r="P199" s="807"/>
      <c r="Q199" s="808"/>
      <c r="R199" s="807"/>
      <c r="S199" s="810"/>
      <c r="T199" s="802"/>
      <c r="U199" s="812"/>
      <c r="V199" s="802"/>
      <c r="W199" s="941"/>
      <c r="X199" s="940"/>
      <c r="Y199" s="860"/>
      <c r="Z199" s="500"/>
      <c r="AA199" s="514"/>
      <c r="AB199" s="500"/>
      <c r="AC199" s="515"/>
      <c r="AD199" s="515"/>
      <c r="AE199" s="494"/>
      <c r="AF199" s="515"/>
      <c r="AG199" s="516"/>
      <c r="AH199" s="517"/>
      <c r="AI199" s="518"/>
      <c r="AJ199" s="856"/>
      <c r="AK199" s="857"/>
      <c r="AO199" s="519"/>
      <c r="AP199" s="520"/>
      <c r="AQ199" s="500"/>
    </row>
    <row r="200" spans="2:43">
      <c r="B200" s="827"/>
      <c r="C200" s="850"/>
      <c r="D200" s="849"/>
      <c r="E200" s="834"/>
      <c r="F200" s="834"/>
      <c r="G200" s="834"/>
      <c r="H200" s="863"/>
      <c r="I200" s="791"/>
      <c r="J200" s="806"/>
      <c r="K200" s="814"/>
      <c r="L200" s="436" t="s">
        <v>220</v>
      </c>
      <c r="M200" s="252">
        <v>0</v>
      </c>
      <c r="N200" s="438">
        <f t="shared" si="45"/>
        <v>0</v>
      </c>
      <c r="O200" s="439" t="e">
        <f>#REF!*(1-$O$5)</f>
        <v>#REF!</v>
      </c>
      <c r="P200" s="807"/>
      <c r="Q200" s="808"/>
      <c r="R200" s="807"/>
      <c r="S200" s="810"/>
      <c r="T200" s="802"/>
      <c r="U200" s="812"/>
      <c r="V200" s="802"/>
      <c r="W200" s="941"/>
      <c r="X200" s="940"/>
      <c r="Y200" s="860"/>
      <c r="Z200" s="500"/>
      <c r="AA200" s="514"/>
      <c r="AB200" s="500"/>
      <c r="AC200" s="515"/>
      <c r="AD200" s="515"/>
      <c r="AE200" s="494"/>
      <c r="AF200" s="515"/>
      <c r="AG200" s="516"/>
      <c r="AH200" s="517"/>
      <c r="AI200" s="518"/>
      <c r="AJ200" s="856"/>
      <c r="AK200" s="857"/>
      <c r="AO200" s="519"/>
      <c r="AP200" s="520"/>
      <c r="AQ200" s="500"/>
    </row>
    <row r="201" spans="2:43">
      <c r="B201" s="827"/>
      <c r="C201" s="850"/>
      <c r="D201" s="849"/>
      <c r="E201" s="834"/>
      <c r="F201" s="834"/>
      <c r="G201" s="834"/>
      <c r="H201" s="864"/>
      <c r="I201" s="791"/>
      <c r="J201" s="806"/>
      <c r="K201" s="815"/>
      <c r="L201" s="436" t="s">
        <v>226</v>
      </c>
      <c r="M201" s="252">
        <v>0</v>
      </c>
      <c r="N201" s="438">
        <f t="shared" si="45"/>
        <v>0</v>
      </c>
      <c r="O201" s="439" t="e">
        <f>#REF!*(1-$O$5)</f>
        <v>#REF!</v>
      </c>
      <c r="P201" s="807"/>
      <c r="Q201" s="808"/>
      <c r="R201" s="807"/>
      <c r="S201" s="811"/>
      <c r="T201" s="802"/>
      <c r="U201" s="812"/>
      <c r="V201" s="802"/>
      <c r="W201" s="941"/>
      <c r="X201" s="940"/>
      <c r="Y201" s="860"/>
      <c r="Z201" s="500"/>
      <c r="AA201" s="514"/>
      <c r="AB201" s="500"/>
      <c r="AC201" s="515"/>
      <c r="AD201" s="515"/>
      <c r="AE201" s="494"/>
      <c r="AF201" s="515"/>
      <c r="AG201" s="516"/>
      <c r="AH201" s="517"/>
      <c r="AI201" s="518"/>
      <c r="AJ201" s="856"/>
      <c r="AK201" s="857"/>
      <c r="AO201" s="519"/>
      <c r="AP201" s="520"/>
      <c r="AQ201" s="500"/>
    </row>
    <row r="202" spans="2:43">
      <c r="B202" s="827">
        <v>49</v>
      </c>
      <c r="C202" s="850" t="s">
        <v>716</v>
      </c>
      <c r="D202" s="849">
        <v>9</v>
      </c>
      <c r="E202" s="849" t="s">
        <v>231</v>
      </c>
      <c r="F202" s="834">
        <v>380</v>
      </c>
      <c r="G202" s="849" t="s">
        <v>233</v>
      </c>
      <c r="H202" s="862"/>
      <c r="I202" s="791">
        <f t="shared" si="41"/>
        <v>0</v>
      </c>
      <c r="J202" s="806">
        <f>I202</f>
        <v>0</v>
      </c>
      <c r="K202" s="813" t="e">
        <f>J202*(1+$L$5)</f>
        <v>#REF!</v>
      </c>
      <c r="L202" s="436" t="s">
        <v>207</v>
      </c>
      <c r="M202" s="252">
        <v>0</v>
      </c>
      <c r="N202" s="438">
        <f t="shared" si="45"/>
        <v>0</v>
      </c>
      <c r="O202" s="439" t="e">
        <f>#REF!*(1-$O$5)</f>
        <v>#REF!</v>
      </c>
      <c r="P202" s="807" t="e">
        <f>SUM(N202*O202,N203*O203,N204*O204,N205*O205)</f>
        <v>#REF!</v>
      </c>
      <c r="Q202" s="808">
        <v>21</v>
      </c>
      <c r="R202" s="807" t="e">
        <f>Q202*P202</f>
        <v>#REF!</v>
      </c>
      <c r="S202" s="809" t="e">
        <f>R202*(1+$R$5)</f>
        <v>#REF!</v>
      </c>
      <c r="T202" s="802" t="e">
        <f>J202+R202</f>
        <v>#REF!</v>
      </c>
      <c r="U202" s="802" t="e">
        <f>S202+K202</f>
        <v>#REF!</v>
      </c>
      <c r="V202" s="802" t="e">
        <f>U202*(1+$U$5)</f>
        <v>#REF!</v>
      </c>
      <c r="W202" s="941"/>
      <c r="X202" s="940"/>
      <c r="Y202" s="860"/>
      <c r="Z202" s="500"/>
      <c r="AA202" s="514"/>
      <c r="AB202" s="500"/>
      <c r="AC202" s="500"/>
      <c r="AD202" s="500"/>
      <c r="AE202" s="494"/>
      <c r="AF202" s="515"/>
      <c r="AG202" s="516"/>
      <c r="AH202" s="517"/>
      <c r="AI202" s="518"/>
      <c r="AJ202" s="856"/>
      <c r="AK202" s="857"/>
      <c r="AO202" s="519"/>
      <c r="AP202" s="520"/>
      <c r="AQ202" s="500"/>
    </row>
    <row r="203" spans="2:43" ht="12.75" customHeight="1">
      <c r="B203" s="827"/>
      <c r="C203" s="850"/>
      <c r="D203" s="849"/>
      <c r="E203" s="834"/>
      <c r="F203" s="834"/>
      <c r="G203" s="834"/>
      <c r="H203" s="863"/>
      <c r="I203" s="791"/>
      <c r="J203" s="806"/>
      <c r="K203" s="814"/>
      <c r="L203" s="436" t="s">
        <v>185</v>
      </c>
      <c r="M203" s="252">
        <v>0</v>
      </c>
      <c r="N203" s="438">
        <f t="shared" si="45"/>
        <v>0</v>
      </c>
      <c r="O203" s="439" t="e">
        <f>#REF!*(1-$O$5)</f>
        <v>#REF!</v>
      </c>
      <c r="P203" s="807"/>
      <c r="Q203" s="808"/>
      <c r="R203" s="807"/>
      <c r="S203" s="810"/>
      <c r="T203" s="802"/>
      <c r="U203" s="812"/>
      <c r="V203" s="802"/>
      <c r="W203" s="941"/>
      <c r="X203" s="940"/>
      <c r="Y203" s="860"/>
      <c r="Z203" s="500"/>
      <c r="AA203" s="514"/>
      <c r="AB203" s="500"/>
      <c r="AC203" s="515"/>
      <c r="AD203" s="515"/>
      <c r="AE203" s="494"/>
      <c r="AF203" s="515"/>
      <c r="AG203" s="516"/>
      <c r="AH203" s="517"/>
      <c r="AI203" s="518"/>
      <c r="AJ203" s="856"/>
      <c r="AK203" s="857"/>
      <c r="AO203" s="519"/>
      <c r="AP203" s="520"/>
      <c r="AQ203" s="500"/>
    </row>
    <row r="204" spans="2:43">
      <c r="B204" s="827"/>
      <c r="C204" s="850"/>
      <c r="D204" s="849"/>
      <c r="E204" s="834"/>
      <c r="F204" s="834"/>
      <c r="G204" s="834"/>
      <c r="H204" s="863"/>
      <c r="I204" s="791"/>
      <c r="J204" s="806"/>
      <c r="K204" s="814"/>
      <c r="L204" s="436" t="s">
        <v>220</v>
      </c>
      <c r="M204" s="252">
        <v>0</v>
      </c>
      <c r="N204" s="438">
        <f t="shared" si="45"/>
        <v>0</v>
      </c>
      <c r="O204" s="439" t="e">
        <f>#REF!*(1-$O$5)</f>
        <v>#REF!</v>
      </c>
      <c r="P204" s="807"/>
      <c r="Q204" s="808"/>
      <c r="R204" s="807"/>
      <c r="S204" s="810"/>
      <c r="T204" s="802"/>
      <c r="U204" s="812"/>
      <c r="V204" s="802"/>
      <c r="W204" s="941"/>
      <c r="X204" s="940"/>
      <c r="Y204" s="860"/>
      <c r="Z204" s="500"/>
      <c r="AA204" s="514"/>
      <c r="AB204" s="500"/>
      <c r="AC204" s="515"/>
      <c r="AD204" s="515"/>
      <c r="AE204" s="494"/>
      <c r="AF204" s="515"/>
      <c r="AG204" s="516"/>
      <c r="AH204" s="517"/>
      <c r="AI204" s="518"/>
      <c r="AJ204" s="856"/>
      <c r="AK204" s="857"/>
      <c r="AO204" s="519"/>
      <c r="AP204" s="520"/>
      <c r="AQ204" s="500"/>
    </row>
    <row r="205" spans="2:43">
      <c r="B205" s="827"/>
      <c r="C205" s="850"/>
      <c r="D205" s="849"/>
      <c r="E205" s="834"/>
      <c r="F205" s="834"/>
      <c r="G205" s="834"/>
      <c r="H205" s="864"/>
      <c r="I205" s="791"/>
      <c r="J205" s="806"/>
      <c r="K205" s="815"/>
      <c r="L205" s="436" t="s">
        <v>226</v>
      </c>
      <c r="M205" s="252">
        <v>0</v>
      </c>
      <c r="N205" s="438">
        <f t="shared" si="45"/>
        <v>0</v>
      </c>
      <c r="O205" s="439" t="e">
        <f>#REF!*(1-$O$5)</f>
        <v>#REF!</v>
      </c>
      <c r="P205" s="807"/>
      <c r="Q205" s="808"/>
      <c r="R205" s="807"/>
      <c r="S205" s="811"/>
      <c r="T205" s="802"/>
      <c r="U205" s="812"/>
      <c r="V205" s="802"/>
      <c r="W205" s="941"/>
      <c r="X205" s="940"/>
      <c r="Y205" s="860"/>
      <c r="Z205" s="500"/>
      <c r="AA205" s="514"/>
      <c r="AB205" s="500"/>
      <c r="AC205" s="515"/>
      <c r="AD205" s="515"/>
      <c r="AE205" s="494"/>
      <c r="AF205" s="515"/>
      <c r="AG205" s="516"/>
      <c r="AH205" s="517"/>
      <c r="AI205" s="518"/>
      <c r="AJ205" s="856"/>
      <c r="AK205" s="857"/>
      <c r="AO205" s="519"/>
      <c r="AP205" s="520"/>
      <c r="AQ205" s="500"/>
    </row>
    <row r="206" spans="2:43">
      <c r="B206" s="827">
        <v>50</v>
      </c>
      <c r="C206" s="787" t="s">
        <v>1105</v>
      </c>
      <c r="D206" s="869">
        <v>10</v>
      </c>
      <c r="E206" s="869" t="s">
        <v>232</v>
      </c>
      <c r="F206" s="869">
        <v>220</v>
      </c>
      <c r="G206" s="849" t="s">
        <v>233</v>
      </c>
      <c r="H206" s="862"/>
      <c r="I206" s="791">
        <f t="shared" si="42"/>
        <v>0</v>
      </c>
      <c r="J206" s="806">
        <f>I206</f>
        <v>0</v>
      </c>
      <c r="K206" s="813" t="e">
        <f>J206*(1+$L$5)</f>
        <v>#REF!</v>
      </c>
      <c r="L206" s="436" t="s">
        <v>207</v>
      </c>
      <c r="M206" s="252">
        <v>0</v>
      </c>
      <c r="N206" s="438">
        <f t="shared" si="45"/>
        <v>0</v>
      </c>
      <c r="O206" s="439" t="e">
        <f>#REF!*(1-$O$5)</f>
        <v>#REF!</v>
      </c>
      <c r="P206" s="807" t="e">
        <f>SUM(N206*O206,N207*O207,N208*O208,N209*O209)</f>
        <v>#REF!</v>
      </c>
      <c r="Q206" s="808">
        <v>1</v>
      </c>
      <c r="R206" s="807" t="e">
        <f>Q206*P206</f>
        <v>#REF!</v>
      </c>
      <c r="S206" s="809" t="e">
        <f>R206*(1+$R$5)</f>
        <v>#REF!</v>
      </c>
      <c r="T206" s="802" t="e">
        <f>J206+R206</f>
        <v>#REF!</v>
      </c>
      <c r="U206" s="802" t="e">
        <f>S206+K206</f>
        <v>#REF!</v>
      </c>
      <c r="V206" s="802" t="e">
        <f>U206*(1+$U$5)</f>
        <v>#REF!</v>
      </c>
      <c r="W206" s="941"/>
      <c r="X206" s="940"/>
      <c r="Y206" s="860"/>
      <c r="Z206" s="500"/>
      <c r="AA206" s="514"/>
      <c r="AB206" s="500"/>
      <c r="AC206" s="500"/>
      <c r="AD206" s="500"/>
      <c r="AE206" s="494"/>
      <c r="AF206" s="515"/>
      <c r="AG206" s="516"/>
      <c r="AH206" s="517"/>
      <c r="AI206" s="518"/>
      <c r="AJ206" s="856"/>
      <c r="AK206" s="857"/>
      <c r="AO206" s="519"/>
      <c r="AP206" s="520"/>
      <c r="AQ206" s="500"/>
    </row>
    <row r="207" spans="2:43">
      <c r="B207" s="827"/>
      <c r="C207" s="788"/>
      <c r="D207" s="870"/>
      <c r="E207" s="870"/>
      <c r="F207" s="870"/>
      <c r="G207" s="834"/>
      <c r="H207" s="863"/>
      <c r="I207" s="791"/>
      <c r="J207" s="806"/>
      <c r="K207" s="814"/>
      <c r="L207" s="436" t="s">
        <v>185</v>
      </c>
      <c r="M207" s="252">
        <v>0</v>
      </c>
      <c r="N207" s="438">
        <f t="shared" si="45"/>
        <v>0</v>
      </c>
      <c r="O207" s="439" t="e">
        <f>#REF!*(1-$O$5)</f>
        <v>#REF!</v>
      </c>
      <c r="P207" s="807"/>
      <c r="Q207" s="808"/>
      <c r="R207" s="807"/>
      <c r="S207" s="810"/>
      <c r="T207" s="802"/>
      <c r="U207" s="812"/>
      <c r="V207" s="802"/>
      <c r="W207" s="941"/>
      <c r="X207" s="940"/>
      <c r="Y207" s="860"/>
      <c r="Z207" s="500"/>
      <c r="AA207" s="514"/>
      <c r="AB207" s="500"/>
      <c r="AC207" s="515"/>
      <c r="AD207" s="515"/>
      <c r="AE207" s="494"/>
      <c r="AF207" s="515"/>
      <c r="AG207" s="516"/>
      <c r="AH207" s="517"/>
      <c r="AI207" s="518"/>
      <c r="AJ207" s="856"/>
      <c r="AK207" s="857"/>
      <c r="AO207" s="519"/>
      <c r="AP207" s="520"/>
      <c r="AQ207" s="500"/>
    </row>
    <row r="208" spans="2:43">
      <c r="B208" s="827"/>
      <c r="C208" s="788"/>
      <c r="D208" s="870"/>
      <c r="E208" s="870"/>
      <c r="F208" s="870"/>
      <c r="G208" s="834"/>
      <c r="H208" s="863"/>
      <c r="I208" s="791"/>
      <c r="J208" s="806"/>
      <c r="K208" s="814"/>
      <c r="L208" s="436" t="s">
        <v>220</v>
      </c>
      <c r="M208" s="252">
        <v>0</v>
      </c>
      <c r="N208" s="438">
        <f t="shared" si="45"/>
        <v>0</v>
      </c>
      <c r="O208" s="439" t="e">
        <f>#REF!*(1-$O$5)</f>
        <v>#REF!</v>
      </c>
      <c r="P208" s="807"/>
      <c r="Q208" s="808"/>
      <c r="R208" s="807"/>
      <c r="S208" s="810"/>
      <c r="T208" s="802"/>
      <c r="U208" s="812"/>
      <c r="V208" s="802"/>
      <c r="W208" s="941"/>
      <c r="X208" s="940"/>
      <c r="Y208" s="860"/>
      <c r="Z208" s="500"/>
      <c r="AA208" s="514"/>
      <c r="AB208" s="500"/>
      <c r="AC208" s="515"/>
      <c r="AD208" s="515"/>
      <c r="AE208" s="494"/>
      <c r="AF208" s="515"/>
      <c r="AG208" s="516"/>
      <c r="AH208" s="517"/>
      <c r="AI208" s="518"/>
      <c r="AJ208" s="856"/>
      <c r="AK208" s="857"/>
      <c r="AO208" s="519"/>
      <c r="AP208" s="520"/>
      <c r="AQ208" s="500"/>
    </row>
    <row r="209" spans="2:43">
      <c r="B209" s="827"/>
      <c r="C209" s="789"/>
      <c r="D209" s="871"/>
      <c r="E209" s="871"/>
      <c r="F209" s="871"/>
      <c r="G209" s="834"/>
      <c r="H209" s="864"/>
      <c r="I209" s="791"/>
      <c r="J209" s="806"/>
      <c r="K209" s="815"/>
      <c r="L209" s="436" t="s">
        <v>226</v>
      </c>
      <c r="M209" s="252">
        <v>0</v>
      </c>
      <c r="N209" s="438">
        <f t="shared" si="45"/>
        <v>0</v>
      </c>
      <c r="O209" s="439" t="e">
        <f>#REF!*(1-$O$5)</f>
        <v>#REF!</v>
      </c>
      <c r="P209" s="807"/>
      <c r="Q209" s="808"/>
      <c r="R209" s="807"/>
      <c r="S209" s="811"/>
      <c r="T209" s="802"/>
      <c r="U209" s="812"/>
      <c r="V209" s="802"/>
      <c r="W209" s="941"/>
      <c r="X209" s="940"/>
      <c r="Y209" s="860"/>
      <c r="Z209" s="500"/>
      <c r="AA209" s="514"/>
      <c r="AB209" s="500"/>
      <c r="AC209" s="515"/>
      <c r="AD209" s="515"/>
      <c r="AE209" s="494"/>
      <c r="AF209" s="515"/>
      <c r="AG209" s="516"/>
      <c r="AH209" s="517"/>
      <c r="AI209" s="518"/>
      <c r="AJ209" s="856"/>
      <c r="AK209" s="857"/>
      <c r="AO209" s="519"/>
      <c r="AP209" s="520"/>
      <c r="AQ209" s="500"/>
    </row>
    <row r="210" spans="2:43" ht="15" customHeight="1">
      <c r="B210" s="827">
        <v>51</v>
      </c>
      <c r="C210" s="850" t="s">
        <v>717</v>
      </c>
      <c r="D210" s="843">
        <v>10</v>
      </c>
      <c r="E210" s="843" t="s">
        <v>232</v>
      </c>
      <c r="F210" s="848">
        <v>380</v>
      </c>
      <c r="G210" s="843" t="s">
        <v>233</v>
      </c>
      <c r="H210" s="862"/>
      <c r="I210" s="791">
        <f t="shared" si="43"/>
        <v>0</v>
      </c>
      <c r="J210" s="806">
        <f>I210</f>
        <v>0</v>
      </c>
      <c r="K210" s="813" t="e">
        <f>J210*(1+$L$5)</f>
        <v>#REF!</v>
      </c>
      <c r="L210" s="436" t="s">
        <v>207</v>
      </c>
      <c r="M210" s="252">
        <v>0</v>
      </c>
      <c r="N210" s="438">
        <f t="shared" si="45"/>
        <v>0</v>
      </c>
      <c r="O210" s="439" t="e">
        <f>#REF!*(1-$O$5)</f>
        <v>#REF!</v>
      </c>
      <c r="P210" s="807" t="e">
        <f>SUM(N210*O210,N211*O211,N212*O212,N213*O213)</f>
        <v>#REF!</v>
      </c>
      <c r="Q210" s="808">
        <v>1</v>
      </c>
      <c r="R210" s="807" t="e">
        <f>Q210*P210</f>
        <v>#REF!</v>
      </c>
      <c r="S210" s="809" t="e">
        <f>R210*(1+$R$5)</f>
        <v>#REF!</v>
      </c>
      <c r="T210" s="802" t="e">
        <f>J210+R210</f>
        <v>#REF!</v>
      </c>
      <c r="U210" s="802" t="e">
        <f>S210+K210</f>
        <v>#REF!</v>
      </c>
      <c r="V210" s="802" t="e">
        <f>U210*(1+$U$5)</f>
        <v>#REF!</v>
      </c>
      <c r="W210" s="941"/>
      <c r="X210" s="940"/>
      <c r="Y210" s="860"/>
      <c r="Z210" s="500"/>
      <c r="AA210" s="514"/>
      <c r="AB210" s="500"/>
      <c r="AC210" s="500"/>
      <c r="AD210" s="500"/>
      <c r="AE210" s="494"/>
      <c r="AF210" s="515"/>
      <c r="AG210" s="516"/>
      <c r="AH210" s="517"/>
      <c r="AI210" s="518"/>
      <c r="AJ210" s="856"/>
      <c r="AK210" s="857"/>
      <c r="AO210" s="519"/>
      <c r="AP210" s="527"/>
      <c r="AQ210" s="500"/>
    </row>
    <row r="211" spans="2:43">
      <c r="B211" s="827"/>
      <c r="C211" s="850"/>
      <c r="D211" s="844"/>
      <c r="E211" s="846"/>
      <c r="F211" s="846"/>
      <c r="G211" s="846"/>
      <c r="H211" s="863"/>
      <c r="I211" s="791"/>
      <c r="J211" s="806"/>
      <c r="K211" s="814"/>
      <c r="L211" s="436" t="s">
        <v>185</v>
      </c>
      <c r="M211" s="252">
        <v>0</v>
      </c>
      <c r="N211" s="438">
        <f t="shared" si="45"/>
        <v>0</v>
      </c>
      <c r="O211" s="439" t="e">
        <f>#REF!*(1-$O$5)</f>
        <v>#REF!</v>
      </c>
      <c r="P211" s="807"/>
      <c r="Q211" s="808"/>
      <c r="R211" s="807"/>
      <c r="S211" s="810"/>
      <c r="T211" s="802"/>
      <c r="U211" s="812"/>
      <c r="V211" s="802"/>
      <c r="W211" s="941"/>
      <c r="X211" s="940"/>
      <c r="Y211" s="860"/>
      <c r="Z211" s="500"/>
      <c r="AA211" s="514"/>
      <c r="AB211" s="500"/>
      <c r="AC211" s="515"/>
      <c r="AD211" s="515"/>
      <c r="AE211" s="494"/>
      <c r="AF211" s="515"/>
      <c r="AG211" s="516"/>
      <c r="AH211" s="517"/>
      <c r="AI211" s="518"/>
      <c r="AJ211" s="856"/>
      <c r="AK211" s="857"/>
      <c r="AO211" s="519"/>
      <c r="AP211" s="527"/>
      <c r="AQ211" s="500"/>
    </row>
    <row r="212" spans="2:43">
      <c r="B212" s="827"/>
      <c r="C212" s="850"/>
      <c r="D212" s="844"/>
      <c r="E212" s="846"/>
      <c r="F212" s="846"/>
      <c r="G212" s="846"/>
      <c r="H212" s="863"/>
      <c r="I212" s="791"/>
      <c r="J212" s="806"/>
      <c r="K212" s="814"/>
      <c r="L212" s="436" t="s">
        <v>220</v>
      </c>
      <c r="M212" s="252">
        <v>0</v>
      </c>
      <c r="N212" s="438">
        <f t="shared" si="45"/>
        <v>0</v>
      </c>
      <c r="O212" s="439" t="e">
        <f>#REF!*(1-$O$5)</f>
        <v>#REF!</v>
      </c>
      <c r="P212" s="807"/>
      <c r="Q212" s="808"/>
      <c r="R212" s="807"/>
      <c r="S212" s="810"/>
      <c r="T212" s="802"/>
      <c r="U212" s="812"/>
      <c r="V212" s="802"/>
      <c r="W212" s="941"/>
      <c r="X212" s="940"/>
      <c r="Y212" s="860"/>
      <c r="Z212" s="500"/>
      <c r="AA212" s="514"/>
      <c r="AB212" s="500"/>
      <c r="AC212" s="515"/>
      <c r="AD212" s="515"/>
      <c r="AE212" s="494"/>
      <c r="AF212" s="515"/>
      <c r="AG212" s="516"/>
      <c r="AH212" s="517"/>
      <c r="AI212" s="518"/>
      <c r="AJ212" s="856"/>
      <c r="AK212" s="857"/>
      <c r="AO212" s="519"/>
      <c r="AP212" s="527"/>
      <c r="AQ212" s="500"/>
    </row>
    <row r="213" spans="2:43">
      <c r="B213" s="827"/>
      <c r="C213" s="850"/>
      <c r="D213" s="845"/>
      <c r="E213" s="847"/>
      <c r="F213" s="847"/>
      <c r="G213" s="847"/>
      <c r="H213" s="864"/>
      <c r="I213" s="791"/>
      <c r="J213" s="806"/>
      <c r="K213" s="815"/>
      <c r="L213" s="436" t="s">
        <v>226</v>
      </c>
      <c r="M213" s="252">
        <v>0</v>
      </c>
      <c r="N213" s="438">
        <f t="shared" si="45"/>
        <v>0</v>
      </c>
      <c r="O213" s="439" t="e">
        <f>#REF!*(1-$O$5)</f>
        <v>#REF!</v>
      </c>
      <c r="P213" s="807"/>
      <c r="Q213" s="808"/>
      <c r="R213" s="807"/>
      <c r="S213" s="811"/>
      <c r="T213" s="802"/>
      <c r="U213" s="812"/>
      <c r="V213" s="802"/>
      <c r="W213" s="941"/>
      <c r="X213" s="940"/>
      <c r="Y213" s="860"/>
      <c r="Z213" s="500"/>
      <c r="AA213" s="514"/>
      <c r="AB213" s="500"/>
      <c r="AC213" s="515"/>
      <c r="AD213" s="515"/>
      <c r="AE213" s="494"/>
      <c r="AF213" s="515"/>
      <c r="AG213" s="516"/>
      <c r="AH213" s="517"/>
      <c r="AI213" s="518"/>
      <c r="AJ213" s="856"/>
      <c r="AK213" s="857"/>
      <c r="AO213" s="519"/>
      <c r="AP213" s="527"/>
      <c r="AQ213" s="500"/>
    </row>
    <row r="214" spans="2:43" ht="15">
      <c r="B214" s="827">
        <v>52</v>
      </c>
      <c r="C214" s="850" t="s">
        <v>1103</v>
      </c>
      <c r="D214" s="843" t="s">
        <v>1133</v>
      </c>
      <c r="E214" s="843" t="s">
        <v>232</v>
      </c>
      <c r="F214" s="848">
        <v>381</v>
      </c>
      <c r="G214" s="849" t="s">
        <v>233</v>
      </c>
      <c r="H214" s="862"/>
      <c r="I214" s="791">
        <f t="shared" si="41"/>
        <v>0</v>
      </c>
      <c r="J214" s="806">
        <f>I214</f>
        <v>0</v>
      </c>
      <c r="K214" s="813" t="e">
        <f>J214*(1+$L$5)</f>
        <v>#REF!</v>
      </c>
      <c r="L214" s="436" t="s">
        <v>207</v>
      </c>
      <c r="M214" s="252">
        <v>0</v>
      </c>
      <c r="N214" s="438">
        <f t="shared" si="45"/>
        <v>0</v>
      </c>
      <c r="O214" s="439" t="e">
        <f>#REF!*(1-$O$5)</f>
        <v>#REF!</v>
      </c>
      <c r="P214" s="807" t="e">
        <f>SUM(N214*O214,N215*O215,N216*O216,N217*O217)</f>
        <v>#REF!</v>
      </c>
      <c r="Q214" s="808">
        <v>1</v>
      </c>
      <c r="R214" s="807" t="e">
        <f>Q214*P214</f>
        <v>#REF!</v>
      </c>
      <c r="S214" s="809" t="e">
        <f>R214*(1+$R$5)</f>
        <v>#REF!</v>
      </c>
      <c r="T214" s="802" t="e">
        <f>J214+R214</f>
        <v>#REF!</v>
      </c>
      <c r="U214" s="802" t="e">
        <f>S214+K214</f>
        <v>#REF!</v>
      </c>
      <c r="V214" s="802" t="e">
        <f>U214*(1+$U$5)</f>
        <v>#REF!</v>
      </c>
      <c r="W214" s="528"/>
      <c r="X214" s="529"/>
      <c r="Y214" s="523"/>
      <c r="Z214" s="500"/>
      <c r="AA214" s="514"/>
      <c r="AB214" s="500"/>
      <c r="AC214" s="515"/>
      <c r="AD214" s="515"/>
      <c r="AE214" s="494"/>
      <c r="AF214" s="515"/>
      <c r="AG214" s="516"/>
      <c r="AH214" s="517"/>
      <c r="AI214" s="518"/>
      <c r="AJ214" s="524"/>
      <c r="AK214" s="525"/>
      <c r="AO214" s="519"/>
      <c r="AP214" s="527"/>
      <c r="AQ214" s="500"/>
    </row>
    <row r="215" spans="2:43" ht="15">
      <c r="B215" s="827"/>
      <c r="C215" s="850"/>
      <c r="D215" s="844"/>
      <c r="E215" s="846"/>
      <c r="F215" s="846"/>
      <c r="G215" s="834"/>
      <c r="H215" s="863"/>
      <c r="I215" s="791"/>
      <c r="J215" s="806"/>
      <c r="K215" s="814"/>
      <c r="L215" s="436" t="s">
        <v>185</v>
      </c>
      <c r="M215" s="252">
        <v>0</v>
      </c>
      <c r="N215" s="438">
        <f t="shared" si="45"/>
        <v>0</v>
      </c>
      <c r="O215" s="439" t="e">
        <f>#REF!*(1-$O$5)</f>
        <v>#REF!</v>
      </c>
      <c r="P215" s="807"/>
      <c r="Q215" s="808"/>
      <c r="R215" s="807"/>
      <c r="S215" s="810"/>
      <c r="T215" s="802"/>
      <c r="U215" s="812"/>
      <c r="V215" s="802"/>
      <c r="W215" s="528"/>
      <c r="X215" s="529"/>
      <c r="Y215" s="523"/>
      <c r="Z215" s="500"/>
      <c r="AA215" s="514"/>
      <c r="AB215" s="500"/>
      <c r="AC215" s="515"/>
      <c r="AD215" s="515"/>
      <c r="AE215" s="494"/>
      <c r="AF215" s="515"/>
      <c r="AG215" s="516"/>
      <c r="AH215" s="517"/>
      <c r="AI215" s="518"/>
      <c r="AJ215" s="524"/>
      <c r="AK215" s="525"/>
      <c r="AO215" s="519"/>
      <c r="AP215" s="527"/>
      <c r="AQ215" s="500"/>
    </row>
    <row r="216" spans="2:43" ht="15">
      <c r="B216" s="827"/>
      <c r="C216" s="850"/>
      <c r="D216" s="844"/>
      <c r="E216" s="846"/>
      <c r="F216" s="846"/>
      <c r="G216" s="834"/>
      <c r="H216" s="863"/>
      <c r="I216" s="791"/>
      <c r="J216" s="806"/>
      <c r="K216" s="814"/>
      <c r="L216" s="436" t="s">
        <v>220</v>
      </c>
      <c r="M216" s="252">
        <v>0</v>
      </c>
      <c r="N216" s="438">
        <f t="shared" si="45"/>
        <v>0</v>
      </c>
      <c r="O216" s="439" t="e">
        <f>#REF!*(1-$O$5)</f>
        <v>#REF!</v>
      </c>
      <c r="P216" s="807"/>
      <c r="Q216" s="808"/>
      <c r="R216" s="807"/>
      <c r="S216" s="810"/>
      <c r="T216" s="802"/>
      <c r="U216" s="812"/>
      <c r="V216" s="802"/>
      <c r="W216" s="528"/>
      <c r="X216" s="529"/>
      <c r="Y216" s="523"/>
      <c r="Z216" s="500"/>
      <c r="AA216" s="514"/>
      <c r="AB216" s="500"/>
      <c r="AC216" s="515"/>
      <c r="AD216" s="515"/>
      <c r="AE216" s="494"/>
      <c r="AF216" s="515"/>
      <c r="AG216" s="516"/>
      <c r="AH216" s="517"/>
      <c r="AI216" s="518"/>
      <c r="AJ216" s="524"/>
      <c r="AK216" s="525"/>
      <c r="AO216" s="519"/>
      <c r="AP216" s="527"/>
      <c r="AQ216" s="500"/>
    </row>
    <row r="217" spans="2:43" ht="15">
      <c r="B217" s="827"/>
      <c r="C217" s="850"/>
      <c r="D217" s="845"/>
      <c r="E217" s="847"/>
      <c r="F217" s="847"/>
      <c r="G217" s="834"/>
      <c r="H217" s="864"/>
      <c r="I217" s="791"/>
      <c r="J217" s="806"/>
      <c r="K217" s="815"/>
      <c r="L217" s="436" t="s">
        <v>226</v>
      </c>
      <c r="M217" s="252">
        <v>0</v>
      </c>
      <c r="N217" s="438">
        <f t="shared" si="45"/>
        <v>0</v>
      </c>
      <c r="O217" s="439" t="e">
        <f>#REF!*(1-$O$5)</f>
        <v>#REF!</v>
      </c>
      <c r="P217" s="807"/>
      <c r="Q217" s="808"/>
      <c r="R217" s="807"/>
      <c r="S217" s="811"/>
      <c r="T217" s="802"/>
      <c r="U217" s="812"/>
      <c r="V217" s="802"/>
      <c r="W217" s="528"/>
      <c r="X217" s="529"/>
      <c r="Y217" s="523"/>
      <c r="Z217" s="500"/>
      <c r="AA217" s="514"/>
      <c r="AB217" s="500"/>
      <c r="AC217" s="515"/>
      <c r="AD217" s="515"/>
      <c r="AE217" s="494"/>
      <c r="AF217" s="515"/>
      <c r="AG217" s="516"/>
      <c r="AH217" s="517"/>
      <c r="AI217" s="518"/>
      <c r="AJ217" s="524"/>
      <c r="AK217" s="525"/>
      <c r="AO217" s="519"/>
      <c r="AP217" s="527"/>
      <c r="AQ217" s="500"/>
    </row>
    <row r="218" spans="2:43" ht="15">
      <c r="B218" s="827">
        <v>53</v>
      </c>
      <c r="C218" s="850" t="s">
        <v>1104</v>
      </c>
      <c r="D218" s="843" t="s">
        <v>1133</v>
      </c>
      <c r="E218" s="843" t="s">
        <v>232</v>
      </c>
      <c r="F218" s="848">
        <v>382</v>
      </c>
      <c r="G218" s="849" t="s">
        <v>233</v>
      </c>
      <c r="H218" s="862"/>
      <c r="I218" s="791">
        <f t="shared" ref="I218" si="46">H218*$I$5</f>
        <v>0</v>
      </c>
      <c r="J218" s="806">
        <f>I218</f>
        <v>0</v>
      </c>
      <c r="K218" s="813" t="e">
        <f>J218*(1+$L$5)</f>
        <v>#REF!</v>
      </c>
      <c r="L218" s="436" t="s">
        <v>207</v>
      </c>
      <c r="M218" s="252">
        <v>0</v>
      </c>
      <c r="N218" s="438">
        <f t="shared" si="45"/>
        <v>0</v>
      </c>
      <c r="O218" s="439" t="e">
        <f>#REF!*(1-$O$5)</f>
        <v>#REF!</v>
      </c>
      <c r="P218" s="807" t="e">
        <f>SUM(N218*O218,N219*O219,N220*O220,N221*O221)</f>
        <v>#REF!</v>
      </c>
      <c r="Q218" s="808">
        <v>1</v>
      </c>
      <c r="R218" s="807" t="e">
        <f>Q218*P218</f>
        <v>#REF!</v>
      </c>
      <c r="S218" s="809" t="e">
        <f>R218*(1+$R$5)</f>
        <v>#REF!</v>
      </c>
      <c r="T218" s="802" t="e">
        <f>J218+R218</f>
        <v>#REF!</v>
      </c>
      <c r="U218" s="802" t="e">
        <f>S218+K218</f>
        <v>#REF!</v>
      </c>
      <c r="V218" s="802" t="e">
        <f>U218*(1+$U$5)</f>
        <v>#REF!</v>
      </c>
      <c r="W218" s="528"/>
      <c r="X218" s="529"/>
      <c r="Y218" s="523"/>
      <c r="Z218" s="500"/>
      <c r="AA218" s="514"/>
      <c r="AB218" s="500"/>
      <c r="AC218" s="515"/>
      <c r="AD218" s="515"/>
      <c r="AE218" s="494"/>
      <c r="AF218" s="515"/>
      <c r="AG218" s="516"/>
      <c r="AH218" s="517"/>
      <c r="AI218" s="518"/>
      <c r="AJ218" s="524"/>
      <c r="AK218" s="525"/>
      <c r="AO218" s="519"/>
      <c r="AP218" s="527"/>
      <c r="AQ218" s="500"/>
    </row>
    <row r="219" spans="2:43" ht="15">
      <c r="B219" s="827"/>
      <c r="C219" s="850"/>
      <c r="D219" s="844"/>
      <c r="E219" s="846"/>
      <c r="F219" s="846"/>
      <c r="G219" s="834"/>
      <c r="H219" s="863"/>
      <c r="I219" s="791"/>
      <c r="J219" s="806"/>
      <c r="K219" s="814"/>
      <c r="L219" s="436" t="s">
        <v>185</v>
      </c>
      <c r="M219" s="252">
        <v>0</v>
      </c>
      <c r="N219" s="438">
        <f t="shared" si="45"/>
        <v>0</v>
      </c>
      <c r="O219" s="439" t="e">
        <f>#REF!*(1-$O$5)</f>
        <v>#REF!</v>
      </c>
      <c r="P219" s="807"/>
      <c r="Q219" s="808"/>
      <c r="R219" s="807"/>
      <c r="S219" s="810"/>
      <c r="T219" s="802"/>
      <c r="U219" s="812"/>
      <c r="V219" s="802"/>
      <c r="W219" s="528"/>
      <c r="X219" s="529"/>
      <c r="Y219" s="523"/>
      <c r="Z219" s="500"/>
      <c r="AA219" s="514"/>
      <c r="AB219" s="500"/>
      <c r="AC219" s="515"/>
      <c r="AD219" s="515"/>
      <c r="AE219" s="494"/>
      <c r="AF219" s="515"/>
      <c r="AG219" s="516"/>
      <c r="AH219" s="517"/>
      <c r="AI219" s="518"/>
      <c r="AJ219" s="524"/>
      <c r="AK219" s="525"/>
      <c r="AO219" s="519"/>
      <c r="AP219" s="527"/>
      <c r="AQ219" s="500"/>
    </row>
    <row r="220" spans="2:43" ht="15">
      <c r="B220" s="827"/>
      <c r="C220" s="850"/>
      <c r="D220" s="844"/>
      <c r="E220" s="846"/>
      <c r="F220" s="846"/>
      <c r="G220" s="834"/>
      <c r="H220" s="863"/>
      <c r="I220" s="791"/>
      <c r="J220" s="806"/>
      <c r="K220" s="814"/>
      <c r="L220" s="436" t="s">
        <v>220</v>
      </c>
      <c r="M220" s="252">
        <v>0</v>
      </c>
      <c r="N220" s="438">
        <f t="shared" si="45"/>
        <v>0</v>
      </c>
      <c r="O220" s="439" t="e">
        <f>#REF!*(1-$O$5)</f>
        <v>#REF!</v>
      </c>
      <c r="P220" s="807"/>
      <c r="Q220" s="808"/>
      <c r="R220" s="807"/>
      <c r="S220" s="810"/>
      <c r="T220" s="802"/>
      <c r="U220" s="812"/>
      <c r="V220" s="802"/>
      <c r="W220" s="528"/>
      <c r="X220" s="529"/>
      <c r="Y220" s="523"/>
      <c r="Z220" s="500"/>
      <c r="AA220" s="514"/>
      <c r="AB220" s="500"/>
      <c r="AC220" s="515"/>
      <c r="AD220" s="515"/>
      <c r="AE220" s="494"/>
      <c r="AF220" s="515"/>
      <c r="AG220" s="516"/>
      <c r="AH220" s="517"/>
      <c r="AI220" s="518"/>
      <c r="AJ220" s="524"/>
      <c r="AK220" s="525"/>
      <c r="AO220" s="519"/>
      <c r="AP220" s="527"/>
      <c r="AQ220" s="500"/>
    </row>
    <row r="221" spans="2:43" ht="15">
      <c r="B221" s="827"/>
      <c r="C221" s="850"/>
      <c r="D221" s="845"/>
      <c r="E221" s="847"/>
      <c r="F221" s="847"/>
      <c r="G221" s="834"/>
      <c r="H221" s="864"/>
      <c r="I221" s="791"/>
      <c r="J221" s="806"/>
      <c r="K221" s="815"/>
      <c r="L221" s="436" t="s">
        <v>226</v>
      </c>
      <c r="M221" s="252">
        <v>0</v>
      </c>
      <c r="N221" s="438">
        <f t="shared" si="45"/>
        <v>0</v>
      </c>
      <c r="O221" s="439" t="e">
        <f>#REF!*(1-$O$5)</f>
        <v>#REF!</v>
      </c>
      <c r="P221" s="807"/>
      <c r="Q221" s="808"/>
      <c r="R221" s="807"/>
      <c r="S221" s="811"/>
      <c r="T221" s="802"/>
      <c r="U221" s="812"/>
      <c r="V221" s="802"/>
      <c r="W221" s="528"/>
      <c r="X221" s="529"/>
      <c r="Y221" s="523"/>
      <c r="Z221" s="500"/>
      <c r="AA221" s="514"/>
      <c r="AB221" s="500"/>
      <c r="AC221" s="515"/>
      <c r="AD221" s="515"/>
      <c r="AE221" s="494"/>
      <c r="AF221" s="515"/>
      <c r="AG221" s="516"/>
      <c r="AH221" s="517"/>
      <c r="AI221" s="518"/>
      <c r="AJ221" s="524"/>
      <c r="AK221" s="525"/>
      <c r="AO221" s="519"/>
      <c r="AP221" s="527"/>
      <c r="AQ221" s="500"/>
    </row>
    <row r="222" spans="2:43">
      <c r="B222" s="827">
        <v>54</v>
      </c>
      <c r="C222" s="850" t="s">
        <v>718</v>
      </c>
      <c r="D222" s="832">
        <v>11</v>
      </c>
      <c r="E222" s="843" t="s">
        <v>232</v>
      </c>
      <c r="F222" s="831">
        <v>220</v>
      </c>
      <c r="G222" s="832" t="s">
        <v>233</v>
      </c>
      <c r="H222" s="862"/>
      <c r="I222" s="791">
        <f t="shared" ref="I222:I254" si="47">H222*$I$5</f>
        <v>0</v>
      </c>
      <c r="J222" s="806">
        <f>I222</f>
        <v>0</v>
      </c>
      <c r="K222" s="813" t="e">
        <f>J222*(1+$L$5)</f>
        <v>#REF!</v>
      </c>
      <c r="L222" s="436" t="s">
        <v>207</v>
      </c>
      <c r="M222" s="252">
        <v>0</v>
      </c>
      <c r="N222" s="438">
        <f t="shared" si="45"/>
        <v>0</v>
      </c>
      <c r="O222" s="439" t="e">
        <f>#REF!*(1-$O$5)</f>
        <v>#REF!</v>
      </c>
      <c r="P222" s="807" t="e">
        <f>SUM(N222*O222,N223*O223,N224*O224,N225*O225)</f>
        <v>#REF!</v>
      </c>
      <c r="Q222" s="808">
        <v>1</v>
      </c>
      <c r="R222" s="807" t="e">
        <f>Q222*P222</f>
        <v>#REF!</v>
      </c>
      <c r="S222" s="809" t="e">
        <f>R222*(1+$R$5)</f>
        <v>#REF!</v>
      </c>
      <c r="T222" s="802" t="e">
        <f>J222+R222</f>
        <v>#REF!</v>
      </c>
      <c r="U222" s="802" t="e">
        <f>S222+K222</f>
        <v>#REF!</v>
      </c>
      <c r="V222" s="802" t="e">
        <f>U222*(1+$U$5)</f>
        <v>#REF!</v>
      </c>
      <c r="W222" s="861"/>
      <c r="X222" s="859"/>
      <c r="Y222" s="860"/>
      <c r="Z222" s="500"/>
      <c r="AA222" s="514"/>
      <c r="AB222" s="500"/>
      <c r="AC222" s="500"/>
      <c r="AD222" s="500"/>
      <c r="AE222" s="494"/>
      <c r="AF222" s="515"/>
      <c r="AG222" s="516"/>
      <c r="AH222" s="517"/>
      <c r="AI222" s="518"/>
      <c r="AJ222" s="856"/>
      <c r="AK222" s="857"/>
      <c r="AO222" s="519"/>
      <c r="AP222" s="520"/>
      <c r="AQ222" s="500"/>
    </row>
    <row r="223" spans="2:43">
      <c r="B223" s="827"/>
      <c r="C223" s="850"/>
      <c r="D223" s="832"/>
      <c r="E223" s="846"/>
      <c r="F223" s="831"/>
      <c r="G223" s="831"/>
      <c r="H223" s="863"/>
      <c r="I223" s="791"/>
      <c r="J223" s="806"/>
      <c r="K223" s="814"/>
      <c r="L223" s="436" t="s">
        <v>185</v>
      </c>
      <c r="M223" s="252">
        <v>0</v>
      </c>
      <c r="N223" s="438">
        <f t="shared" si="45"/>
        <v>0</v>
      </c>
      <c r="O223" s="439" t="e">
        <f>#REF!*(1-$O$5)</f>
        <v>#REF!</v>
      </c>
      <c r="P223" s="807"/>
      <c r="Q223" s="808"/>
      <c r="R223" s="807"/>
      <c r="S223" s="810"/>
      <c r="T223" s="802"/>
      <c r="U223" s="812"/>
      <c r="V223" s="802"/>
      <c r="W223" s="861"/>
      <c r="X223" s="859"/>
      <c r="Y223" s="860"/>
      <c r="Z223" s="500"/>
      <c r="AA223" s="514"/>
      <c r="AB223" s="500"/>
      <c r="AC223" s="515"/>
      <c r="AD223" s="515"/>
      <c r="AE223" s="494"/>
      <c r="AF223" s="515"/>
      <c r="AG223" s="516"/>
      <c r="AH223" s="517"/>
      <c r="AI223" s="518"/>
      <c r="AJ223" s="856"/>
      <c r="AK223" s="857"/>
      <c r="AO223" s="519"/>
      <c r="AP223" s="520"/>
      <c r="AQ223" s="500"/>
    </row>
    <row r="224" spans="2:43">
      <c r="B224" s="827"/>
      <c r="C224" s="850"/>
      <c r="D224" s="832"/>
      <c r="E224" s="846"/>
      <c r="F224" s="831"/>
      <c r="G224" s="831"/>
      <c r="H224" s="863"/>
      <c r="I224" s="791"/>
      <c r="J224" s="806"/>
      <c r="K224" s="814"/>
      <c r="L224" s="436" t="s">
        <v>220</v>
      </c>
      <c r="M224" s="252">
        <v>0</v>
      </c>
      <c r="N224" s="438">
        <f t="shared" si="45"/>
        <v>0</v>
      </c>
      <c r="O224" s="439" t="e">
        <f>#REF!*(1-$O$5)</f>
        <v>#REF!</v>
      </c>
      <c r="P224" s="807"/>
      <c r="Q224" s="808"/>
      <c r="R224" s="807"/>
      <c r="S224" s="810"/>
      <c r="T224" s="802"/>
      <c r="U224" s="812"/>
      <c r="V224" s="802"/>
      <c r="W224" s="861"/>
      <c r="X224" s="859"/>
      <c r="Y224" s="860"/>
      <c r="Z224" s="500"/>
      <c r="AA224" s="514"/>
      <c r="AB224" s="500"/>
      <c r="AC224" s="515"/>
      <c r="AD224" s="515"/>
      <c r="AE224" s="494"/>
      <c r="AF224" s="515"/>
      <c r="AG224" s="516"/>
      <c r="AH224" s="517"/>
      <c r="AI224" s="518"/>
      <c r="AJ224" s="856"/>
      <c r="AK224" s="857"/>
      <c r="AO224" s="519"/>
      <c r="AP224" s="520"/>
      <c r="AQ224" s="500"/>
    </row>
    <row r="225" spans="2:43">
      <c r="B225" s="827"/>
      <c r="C225" s="850"/>
      <c r="D225" s="832"/>
      <c r="E225" s="847"/>
      <c r="F225" s="831"/>
      <c r="G225" s="831"/>
      <c r="H225" s="864"/>
      <c r="I225" s="791"/>
      <c r="J225" s="806"/>
      <c r="K225" s="815"/>
      <c r="L225" s="436" t="s">
        <v>226</v>
      </c>
      <c r="M225" s="252">
        <v>0</v>
      </c>
      <c r="N225" s="438">
        <f t="shared" si="45"/>
        <v>0</v>
      </c>
      <c r="O225" s="439" t="e">
        <f>#REF!*(1-$O$5)</f>
        <v>#REF!</v>
      </c>
      <c r="P225" s="807"/>
      <c r="Q225" s="808"/>
      <c r="R225" s="807"/>
      <c r="S225" s="811"/>
      <c r="T225" s="802"/>
      <c r="U225" s="812"/>
      <c r="V225" s="802"/>
      <c r="W225" s="861"/>
      <c r="X225" s="859"/>
      <c r="Y225" s="860"/>
      <c r="Z225" s="500"/>
      <c r="AA225" s="514"/>
      <c r="AB225" s="500"/>
      <c r="AC225" s="515"/>
      <c r="AD225" s="515"/>
      <c r="AE225" s="494"/>
      <c r="AF225" s="515"/>
      <c r="AG225" s="516"/>
      <c r="AH225" s="517"/>
      <c r="AI225" s="518"/>
      <c r="AJ225" s="856"/>
      <c r="AK225" s="857"/>
      <c r="AO225" s="519"/>
      <c r="AP225" s="520"/>
      <c r="AQ225" s="500"/>
    </row>
    <row r="226" spans="2:43">
      <c r="B226" s="827">
        <v>55</v>
      </c>
      <c r="C226" s="850" t="s">
        <v>719</v>
      </c>
      <c r="D226" s="832">
        <v>11</v>
      </c>
      <c r="E226" s="832" t="s">
        <v>232</v>
      </c>
      <c r="F226" s="832">
        <v>380</v>
      </c>
      <c r="G226" s="843" t="s">
        <v>233</v>
      </c>
      <c r="H226" s="862"/>
      <c r="I226" s="791">
        <f t="shared" ref="I226:I258" si="48">H226*$I$5</f>
        <v>0</v>
      </c>
      <c r="J226" s="806">
        <f>I226</f>
        <v>0</v>
      </c>
      <c r="K226" s="813" t="e">
        <f>J226*(1+$L$5)</f>
        <v>#REF!</v>
      </c>
      <c r="L226" s="436" t="s">
        <v>207</v>
      </c>
      <c r="M226" s="252">
        <v>0</v>
      </c>
      <c r="N226" s="438">
        <f t="shared" si="45"/>
        <v>0</v>
      </c>
      <c r="O226" s="439" t="e">
        <f>#REF!*(1-$O$5)</f>
        <v>#REF!</v>
      </c>
      <c r="P226" s="807" t="e">
        <f>SUM(N226*O226,N227*O227,N228*O228,N229*O229)</f>
        <v>#REF!</v>
      </c>
      <c r="Q226" s="808">
        <v>1</v>
      </c>
      <c r="R226" s="807" t="e">
        <f>Q226*P226</f>
        <v>#REF!</v>
      </c>
      <c r="S226" s="809" t="e">
        <f>R226*(1+$R$5)</f>
        <v>#REF!</v>
      </c>
      <c r="T226" s="802" t="e">
        <f>J226+R226</f>
        <v>#REF!</v>
      </c>
      <c r="U226" s="802" t="e">
        <f>S226+K226</f>
        <v>#REF!</v>
      </c>
      <c r="V226" s="802" t="e">
        <f>U226*(1+$U$5)</f>
        <v>#REF!</v>
      </c>
      <c r="W226" s="861"/>
      <c r="X226" s="859"/>
      <c r="Y226" s="860"/>
      <c r="Z226" s="500"/>
      <c r="AA226" s="514"/>
      <c r="AB226" s="500"/>
      <c r="AC226" s="500"/>
      <c r="AD226" s="500"/>
      <c r="AE226" s="494"/>
      <c r="AF226" s="515"/>
      <c r="AG226" s="516"/>
      <c r="AH226" s="517"/>
      <c r="AI226" s="518"/>
      <c r="AJ226" s="856"/>
      <c r="AK226" s="857"/>
      <c r="AO226" s="519"/>
      <c r="AP226" s="520"/>
      <c r="AQ226" s="500"/>
    </row>
    <row r="227" spans="2:43">
      <c r="B227" s="827"/>
      <c r="C227" s="850"/>
      <c r="D227" s="832"/>
      <c r="E227" s="831"/>
      <c r="F227" s="831"/>
      <c r="G227" s="846"/>
      <c r="H227" s="863"/>
      <c r="I227" s="791"/>
      <c r="J227" s="806"/>
      <c r="K227" s="814"/>
      <c r="L227" s="436" t="s">
        <v>185</v>
      </c>
      <c r="M227" s="252">
        <v>0</v>
      </c>
      <c r="N227" s="438">
        <f t="shared" si="45"/>
        <v>0</v>
      </c>
      <c r="O227" s="439" t="e">
        <f>#REF!*(1-$O$5)</f>
        <v>#REF!</v>
      </c>
      <c r="P227" s="807"/>
      <c r="Q227" s="808"/>
      <c r="R227" s="807"/>
      <c r="S227" s="810"/>
      <c r="T227" s="802"/>
      <c r="U227" s="812"/>
      <c r="V227" s="802"/>
      <c r="W227" s="861"/>
      <c r="X227" s="859"/>
      <c r="Y227" s="860"/>
      <c r="Z227" s="500"/>
      <c r="AA227" s="514"/>
      <c r="AB227" s="500"/>
      <c r="AC227" s="515"/>
      <c r="AD227" s="515"/>
      <c r="AE227" s="494"/>
      <c r="AF227" s="515"/>
      <c r="AG227" s="516"/>
      <c r="AH227" s="517"/>
      <c r="AI227" s="518"/>
      <c r="AJ227" s="856"/>
      <c r="AK227" s="857"/>
      <c r="AO227" s="519"/>
      <c r="AP227" s="520"/>
      <c r="AQ227" s="500"/>
    </row>
    <row r="228" spans="2:43">
      <c r="B228" s="827"/>
      <c r="C228" s="850"/>
      <c r="D228" s="832"/>
      <c r="E228" s="831"/>
      <c r="F228" s="831"/>
      <c r="G228" s="846"/>
      <c r="H228" s="863"/>
      <c r="I228" s="791"/>
      <c r="J228" s="806"/>
      <c r="K228" s="814"/>
      <c r="L228" s="436" t="s">
        <v>220</v>
      </c>
      <c r="M228" s="252">
        <v>0</v>
      </c>
      <c r="N228" s="438">
        <f t="shared" si="45"/>
        <v>0</v>
      </c>
      <c r="O228" s="439" t="e">
        <f>#REF!*(1-$O$5)</f>
        <v>#REF!</v>
      </c>
      <c r="P228" s="807"/>
      <c r="Q228" s="808"/>
      <c r="R228" s="807"/>
      <c r="S228" s="810"/>
      <c r="T228" s="802"/>
      <c r="U228" s="812"/>
      <c r="V228" s="802"/>
      <c r="W228" s="861"/>
      <c r="X228" s="859"/>
      <c r="Y228" s="860"/>
      <c r="Z228" s="500"/>
      <c r="AA228" s="514"/>
      <c r="AB228" s="500"/>
      <c r="AC228" s="515"/>
      <c r="AD228" s="515"/>
      <c r="AE228" s="494"/>
      <c r="AF228" s="515"/>
      <c r="AG228" s="516"/>
      <c r="AH228" s="517"/>
      <c r="AI228" s="518"/>
      <c r="AJ228" s="856"/>
      <c r="AK228" s="857"/>
      <c r="AO228" s="519"/>
      <c r="AP228" s="520"/>
      <c r="AQ228" s="500"/>
    </row>
    <row r="229" spans="2:43">
      <c r="B229" s="827"/>
      <c r="C229" s="850"/>
      <c r="D229" s="832"/>
      <c r="E229" s="831"/>
      <c r="F229" s="831"/>
      <c r="G229" s="847"/>
      <c r="H229" s="864"/>
      <c r="I229" s="791"/>
      <c r="J229" s="806"/>
      <c r="K229" s="815"/>
      <c r="L229" s="436" t="s">
        <v>226</v>
      </c>
      <c r="M229" s="252">
        <v>0</v>
      </c>
      <c r="N229" s="438">
        <f t="shared" si="45"/>
        <v>0</v>
      </c>
      <c r="O229" s="439" t="e">
        <f>#REF!*(1-$O$5)</f>
        <v>#REF!</v>
      </c>
      <c r="P229" s="807"/>
      <c r="Q229" s="808"/>
      <c r="R229" s="807"/>
      <c r="S229" s="811"/>
      <c r="T229" s="802"/>
      <c r="U229" s="812"/>
      <c r="V229" s="802"/>
      <c r="W229" s="861"/>
      <c r="X229" s="859"/>
      <c r="Y229" s="860"/>
      <c r="Z229" s="500"/>
      <c r="AA229" s="514"/>
      <c r="AB229" s="500"/>
      <c r="AC229" s="515"/>
      <c r="AD229" s="515"/>
      <c r="AE229" s="494"/>
      <c r="AF229" s="515"/>
      <c r="AG229" s="516"/>
      <c r="AH229" s="517"/>
      <c r="AI229" s="518"/>
      <c r="AJ229" s="856"/>
      <c r="AK229" s="857"/>
      <c r="AO229" s="519"/>
      <c r="AP229" s="520"/>
      <c r="AQ229" s="500"/>
    </row>
    <row r="230" spans="2:43">
      <c r="B230" s="827">
        <v>56</v>
      </c>
      <c r="C230" s="850" t="s">
        <v>720</v>
      </c>
      <c r="D230" s="832">
        <v>12</v>
      </c>
      <c r="E230" s="832" t="s">
        <v>232</v>
      </c>
      <c r="F230" s="831">
        <v>220</v>
      </c>
      <c r="G230" s="843" t="s">
        <v>233</v>
      </c>
      <c r="H230" s="862"/>
      <c r="I230" s="791">
        <f t="shared" ref="I230:I262" si="49">H230*$I$5</f>
        <v>0</v>
      </c>
      <c r="J230" s="806">
        <f>I230</f>
        <v>0</v>
      </c>
      <c r="K230" s="813" t="e">
        <f>J230*(1+$L$5)</f>
        <v>#REF!</v>
      </c>
      <c r="L230" s="436" t="s">
        <v>207</v>
      </c>
      <c r="M230" s="252">
        <v>0</v>
      </c>
      <c r="N230" s="438">
        <f t="shared" si="45"/>
        <v>0</v>
      </c>
      <c r="O230" s="439" t="e">
        <f>#REF!*(1-$O$5)</f>
        <v>#REF!</v>
      </c>
      <c r="P230" s="807" t="e">
        <f>SUM(N230*O230,N231*O231,N232*O232,N233*O233)</f>
        <v>#REF!</v>
      </c>
      <c r="Q230" s="808">
        <v>1</v>
      </c>
      <c r="R230" s="807" t="e">
        <f>Q230*P230</f>
        <v>#REF!</v>
      </c>
      <c r="S230" s="809" t="e">
        <f>R230*(1+$R$5)</f>
        <v>#REF!</v>
      </c>
      <c r="T230" s="802" t="e">
        <f>J230+R230</f>
        <v>#REF!</v>
      </c>
      <c r="U230" s="802" t="e">
        <f>S230+K230</f>
        <v>#REF!</v>
      </c>
      <c r="V230" s="802" t="e">
        <f>U230*(1+$U$5)</f>
        <v>#REF!</v>
      </c>
      <c r="W230" s="861"/>
      <c r="X230" s="859"/>
      <c r="Y230" s="860"/>
      <c r="Z230" s="500"/>
      <c r="AA230" s="514"/>
      <c r="AB230" s="500"/>
      <c r="AC230" s="500"/>
      <c r="AD230" s="500"/>
      <c r="AE230" s="494"/>
      <c r="AF230" s="515"/>
      <c r="AG230" s="516"/>
      <c r="AH230" s="517"/>
      <c r="AI230" s="518"/>
      <c r="AJ230" s="856"/>
      <c r="AK230" s="857"/>
      <c r="AO230" s="519"/>
      <c r="AP230" s="520"/>
      <c r="AQ230" s="500"/>
    </row>
    <row r="231" spans="2:43" ht="12.75" customHeight="1">
      <c r="B231" s="827"/>
      <c r="C231" s="850"/>
      <c r="D231" s="832"/>
      <c r="E231" s="831"/>
      <c r="F231" s="831"/>
      <c r="G231" s="846"/>
      <c r="H231" s="863"/>
      <c r="I231" s="791"/>
      <c r="J231" s="806"/>
      <c r="K231" s="814"/>
      <c r="L231" s="436" t="s">
        <v>185</v>
      </c>
      <c r="M231" s="252">
        <v>0</v>
      </c>
      <c r="N231" s="438">
        <f t="shared" si="45"/>
        <v>0</v>
      </c>
      <c r="O231" s="439" t="e">
        <f>#REF!*(1-$O$5)</f>
        <v>#REF!</v>
      </c>
      <c r="P231" s="807"/>
      <c r="Q231" s="808"/>
      <c r="R231" s="807"/>
      <c r="S231" s="810"/>
      <c r="T231" s="802"/>
      <c r="U231" s="812"/>
      <c r="V231" s="802"/>
      <c r="W231" s="861"/>
      <c r="X231" s="859"/>
      <c r="Y231" s="860"/>
      <c r="Z231" s="500"/>
      <c r="AA231" s="514"/>
      <c r="AB231" s="500"/>
      <c r="AC231" s="515"/>
      <c r="AD231" s="515"/>
      <c r="AE231" s="494"/>
      <c r="AF231" s="515"/>
      <c r="AG231" s="516"/>
      <c r="AH231" s="517"/>
      <c r="AI231" s="518"/>
      <c r="AJ231" s="856"/>
      <c r="AK231" s="857"/>
      <c r="AO231" s="519"/>
      <c r="AP231" s="520"/>
      <c r="AQ231" s="500"/>
    </row>
    <row r="232" spans="2:43">
      <c r="B232" s="827"/>
      <c r="C232" s="850"/>
      <c r="D232" s="832"/>
      <c r="E232" s="831"/>
      <c r="F232" s="831"/>
      <c r="G232" s="846"/>
      <c r="H232" s="863"/>
      <c r="I232" s="791"/>
      <c r="J232" s="806"/>
      <c r="K232" s="814"/>
      <c r="L232" s="436" t="s">
        <v>220</v>
      </c>
      <c r="M232" s="252">
        <v>0</v>
      </c>
      <c r="N232" s="438">
        <f t="shared" si="45"/>
        <v>0</v>
      </c>
      <c r="O232" s="439" t="e">
        <f>#REF!*(1-$O$5)</f>
        <v>#REF!</v>
      </c>
      <c r="P232" s="807"/>
      <c r="Q232" s="808"/>
      <c r="R232" s="807"/>
      <c r="S232" s="810"/>
      <c r="T232" s="802"/>
      <c r="U232" s="812"/>
      <c r="V232" s="802"/>
      <c r="W232" s="861"/>
      <c r="X232" s="859"/>
      <c r="Y232" s="860"/>
      <c r="Z232" s="500"/>
      <c r="AA232" s="514"/>
      <c r="AB232" s="500"/>
      <c r="AC232" s="515"/>
      <c r="AD232" s="515"/>
      <c r="AE232" s="494"/>
      <c r="AF232" s="515"/>
      <c r="AG232" s="516"/>
      <c r="AH232" s="517"/>
      <c r="AI232" s="518"/>
      <c r="AJ232" s="856"/>
      <c r="AK232" s="857"/>
      <c r="AO232" s="519"/>
      <c r="AP232" s="520"/>
      <c r="AQ232" s="500"/>
    </row>
    <row r="233" spans="2:43">
      <c r="B233" s="827"/>
      <c r="C233" s="850"/>
      <c r="D233" s="832"/>
      <c r="E233" s="831"/>
      <c r="F233" s="831"/>
      <c r="G233" s="847"/>
      <c r="H233" s="864"/>
      <c r="I233" s="791"/>
      <c r="J233" s="806"/>
      <c r="K233" s="815"/>
      <c r="L233" s="436" t="s">
        <v>226</v>
      </c>
      <c r="M233" s="252">
        <v>0</v>
      </c>
      <c r="N233" s="438">
        <f t="shared" si="45"/>
        <v>0</v>
      </c>
      <c r="O233" s="439" t="e">
        <f>#REF!*(1-$O$5)</f>
        <v>#REF!</v>
      </c>
      <c r="P233" s="807"/>
      <c r="Q233" s="808"/>
      <c r="R233" s="807"/>
      <c r="S233" s="811"/>
      <c r="T233" s="802"/>
      <c r="U233" s="812"/>
      <c r="V233" s="802"/>
      <c r="W233" s="861"/>
      <c r="X233" s="859"/>
      <c r="Y233" s="860"/>
      <c r="Z233" s="500"/>
      <c r="AA233" s="514"/>
      <c r="AB233" s="500"/>
      <c r="AC233" s="515"/>
      <c r="AD233" s="515"/>
      <c r="AE233" s="494"/>
      <c r="AF233" s="515"/>
      <c r="AG233" s="516"/>
      <c r="AH233" s="517"/>
      <c r="AI233" s="518"/>
      <c r="AJ233" s="856"/>
      <c r="AK233" s="857"/>
      <c r="AO233" s="519"/>
      <c r="AP233" s="520"/>
      <c r="AQ233" s="500"/>
    </row>
    <row r="234" spans="2:43">
      <c r="B234" s="827">
        <v>57</v>
      </c>
      <c r="C234" s="850" t="s">
        <v>721</v>
      </c>
      <c r="D234" s="832">
        <v>12</v>
      </c>
      <c r="E234" s="832" t="s">
        <v>232</v>
      </c>
      <c r="F234" s="832" t="s">
        <v>722</v>
      </c>
      <c r="G234" s="843" t="s">
        <v>233</v>
      </c>
      <c r="H234" s="862"/>
      <c r="I234" s="791">
        <f t="shared" ref="I234:I278" si="50">H234*$I$5</f>
        <v>0</v>
      </c>
      <c r="J234" s="806">
        <f>I234</f>
        <v>0</v>
      </c>
      <c r="K234" s="813" t="e">
        <f>J234*(1+$L$5)</f>
        <v>#REF!</v>
      </c>
      <c r="L234" s="436" t="s">
        <v>207</v>
      </c>
      <c r="M234" s="252">
        <v>0</v>
      </c>
      <c r="N234" s="438">
        <f t="shared" si="45"/>
        <v>0</v>
      </c>
      <c r="O234" s="439" t="e">
        <f>#REF!*(1-$O$5)</f>
        <v>#REF!</v>
      </c>
      <c r="P234" s="807" t="e">
        <f>SUM(N234*O234,N235*O235,N236*O236,N237*O237)</f>
        <v>#REF!</v>
      </c>
      <c r="Q234" s="808">
        <v>1</v>
      </c>
      <c r="R234" s="807" t="e">
        <f>Q234*P234</f>
        <v>#REF!</v>
      </c>
      <c r="S234" s="809" t="e">
        <f>R234*(1+$R$5)</f>
        <v>#REF!</v>
      </c>
      <c r="T234" s="802" t="e">
        <f>J234+R234</f>
        <v>#REF!</v>
      </c>
      <c r="U234" s="802" t="e">
        <f>S234+K234</f>
        <v>#REF!</v>
      </c>
      <c r="V234" s="802" t="e">
        <f>U234*(1+$U$5)</f>
        <v>#REF!</v>
      </c>
      <c r="W234" s="861"/>
      <c r="X234" s="859"/>
      <c r="Y234" s="860"/>
      <c r="Z234" s="500"/>
      <c r="AA234" s="514"/>
      <c r="AB234" s="500"/>
      <c r="AC234" s="500"/>
      <c r="AD234" s="500"/>
      <c r="AE234" s="494"/>
      <c r="AF234" s="515"/>
      <c r="AG234" s="516"/>
      <c r="AH234" s="517"/>
      <c r="AI234" s="518"/>
      <c r="AJ234" s="856"/>
      <c r="AK234" s="857"/>
      <c r="AO234" s="519"/>
      <c r="AP234" s="520"/>
      <c r="AQ234" s="500"/>
    </row>
    <row r="235" spans="2:43" ht="15" customHeight="1">
      <c r="B235" s="827"/>
      <c r="C235" s="850"/>
      <c r="D235" s="832"/>
      <c r="E235" s="831"/>
      <c r="F235" s="831"/>
      <c r="G235" s="846"/>
      <c r="H235" s="863"/>
      <c r="I235" s="791"/>
      <c r="J235" s="806"/>
      <c r="K235" s="814"/>
      <c r="L235" s="436" t="s">
        <v>185</v>
      </c>
      <c r="M235" s="252">
        <v>0</v>
      </c>
      <c r="N235" s="438">
        <f t="shared" si="45"/>
        <v>0</v>
      </c>
      <c r="O235" s="439" t="e">
        <f>#REF!*(1-$O$5)</f>
        <v>#REF!</v>
      </c>
      <c r="P235" s="807"/>
      <c r="Q235" s="808"/>
      <c r="R235" s="807"/>
      <c r="S235" s="810"/>
      <c r="T235" s="802"/>
      <c r="U235" s="812"/>
      <c r="V235" s="802"/>
      <c r="W235" s="861"/>
      <c r="X235" s="859"/>
      <c r="Y235" s="860"/>
      <c r="Z235" s="500"/>
      <c r="AA235" s="514"/>
      <c r="AB235" s="500"/>
      <c r="AC235" s="515"/>
      <c r="AD235" s="515"/>
      <c r="AE235" s="494"/>
      <c r="AF235" s="515"/>
      <c r="AG235" s="516"/>
      <c r="AH235" s="517"/>
      <c r="AI235" s="518"/>
      <c r="AJ235" s="856"/>
      <c r="AK235" s="857"/>
      <c r="AO235" s="519"/>
      <c r="AP235" s="520"/>
      <c r="AQ235" s="500"/>
    </row>
    <row r="236" spans="2:43">
      <c r="B236" s="827"/>
      <c r="C236" s="850"/>
      <c r="D236" s="832"/>
      <c r="E236" s="831"/>
      <c r="F236" s="831"/>
      <c r="G236" s="846"/>
      <c r="H236" s="863"/>
      <c r="I236" s="791"/>
      <c r="J236" s="806"/>
      <c r="K236" s="814"/>
      <c r="L236" s="436" t="s">
        <v>220</v>
      </c>
      <c r="M236" s="252">
        <v>0</v>
      </c>
      <c r="N236" s="438">
        <f t="shared" si="45"/>
        <v>0</v>
      </c>
      <c r="O236" s="439" t="e">
        <f>#REF!*(1-$O$5)</f>
        <v>#REF!</v>
      </c>
      <c r="P236" s="807"/>
      <c r="Q236" s="808"/>
      <c r="R236" s="807"/>
      <c r="S236" s="810"/>
      <c r="T236" s="802"/>
      <c r="U236" s="812"/>
      <c r="V236" s="802"/>
      <c r="W236" s="861"/>
      <c r="X236" s="859"/>
      <c r="Y236" s="860"/>
      <c r="Z236" s="500"/>
      <c r="AA236" s="514"/>
      <c r="AB236" s="500"/>
      <c r="AC236" s="515"/>
      <c r="AD236" s="515"/>
      <c r="AE236" s="494"/>
      <c r="AF236" s="515"/>
      <c r="AG236" s="516"/>
      <c r="AH236" s="517"/>
      <c r="AI236" s="518"/>
      <c r="AJ236" s="856"/>
      <c r="AK236" s="857"/>
      <c r="AO236" s="519"/>
      <c r="AP236" s="520"/>
      <c r="AQ236" s="500"/>
    </row>
    <row r="237" spans="2:43">
      <c r="B237" s="827"/>
      <c r="C237" s="850"/>
      <c r="D237" s="832"/>
      <c r="E237" s="831"/>
      <c r="F237" s="831"/>
      <c r="G237" s="847"/>
      <c r="H237" s="864"/>
      <c r="I237" s="791"/>
      <c r="J237" s="806"/>
      <c r="K237" s="815"/>
      <c r="L237" s="436" t="s">
        <v>226</v>
      </c>
      <c r="M237" s="252">
        <v>0</v>
      </c>
      <c r="N237" s="438">
        <f t="shared" si="45"/>
        <v>0</v>
      </c>
      <c r="O237" s="439" t="e">
        <f>#REF!*(1-$O$5)</f>
        <v>#REF!</v>
      </c>
      <c r="P237" s="807"/>
      <c r="Q237" s="808"/>
      <c r="R237" s="807"/>
      <c r="S237" s="811"/>
      <c r="T237" s="802"/>
      <c r="U237" s="812"/>
      <c r="V237" s="802"/>
      <c r="W237" s="861"/>
      <c r="X237" s="859"/>
      <c r="Y237" s="860"/>
      <c r="Z237" s="500"/>
      <c r="AA237" s="514"/>
      <c r="AB237" s="500"/>
      <c r="AC237" s="515"/>
      <c r="AD237" s="515"/>
      <c r="AE237" s="494"/>
      <c r="AF237" s="515"/>
      <c r="AG237" s="516"/>
      <c r="AH237" s="517"/>
      <c r="AI237" s="518"/>
      <c r="AJ237" s="856"/>
      <c r="AK237" s="857"/>
      <c r="AO237" s="519"/>
      <c r="AP237" s="520"/>
      <c r="AQ237" s="500"/>
    </row>
    <row r="238" spans="2:43" ht="15">
      <c r="B238" s="827">
        <v>58</v>
      </c>
      <c r="C238" s="838" t="s">
        <v>1106</v>
      </c>
      <c r="D238" s="832">
        <v>13</v>
      </c>
      <c r="E238" s="832" t="s">
        <v>232</v>
      </c>
      <c r="F238" s="832">
        <v>380</v>
      </c>
      <c r="G238" s="849" t="s">
        <v>233</v>
      </c>
      <c r="H238" s="862"/>
      <c r="I238" s="791">
        <f t="shared" ref="I238:I270" si="51">H238*$I$5</f>
        <v>0</v>
      </c>
      <c r="J238" s="806">
        <f>I238</f>
        <v>0</v>
      </c>
      <c r="K238" s="813" t="e">
        <f>J238*(1+$L$5)</f>
        <v>#REF!</v>
      </c>
      <c r="L238" s="436" t="s">
        <v>207</v>
      </c>
      <c r="M238" s="252">
        <v>0</v>
      </c>
      <c r="N238" s="438">
        <f t="shared" si="45"/>
        <v>0</v>
      </c>
      <c r="O238" s="439" t="e">
        <f>#REF!*(1-$O$5)</f>
        <v>#REF!</v>
      </c>
      <c r="P238" s="807" t="e">
        <f>SUM(N238*O238,N239*O239,N240*O240,N241*O241)</f>
        <v>#REF!</v>
      </c>
      <c r="Q238" s="808">
        <v>1</v>
      </c>
      <c r="R238" s="807" t="e">
        <f>Q238*P238</f>
        <v>#REF!</v>
      </c>
      <c r="S238" s="809" t="e">
        <f>R238*(1+$R$5)</f>
        <v>#REF!</v>
      </c>
      <c r="T238" s="802" t="e">
        <f>J238+R238</f>
        <v>#REF!</v>
      </c>
      <c r="U238" s="802" t="e">
        <f>S238+K238</f>
        <v>#REF!</v>
      </c>
      <c r="V238" s="802" t="e">
        <f>U238*(1+$U$5)</f>
        <v>#REF!</v>
      </c>
      <c r="W238" s="521"/>
      <c r="X238" s="522"/>
      <c r="Y238" s="523"/>
      <c r="Z238" s="500"/>
      <c r="AA238" s="514"/>
      <c r="AB238" s="500"/>
      <c r="AC238" s="515"/>
      <c r="AD238" s="515"/>
      <c r="AE238" s="494"/>
      <c r="AF238" s="515"/>
      <c r="AG238" s="516"/>
      <c r="AH238" s="517"/>
      <c r="AI238" s="518"/>
      <c r="AJ238" s="524"/>
      <c r="AK238" s="525"/>
      <c r="AO238" s="519"/>
      <c r="AP238" s="520"/>
      <c r="AQ238" s="500"/>
    </row>
    <row r="239" spans="2:43" ht="15">
      <c r="B239" s="827"/>
      <c r="C239" s="838"/>
      <c r="D239" s="832"/>
      <c r="E239" s="831"/>
      <c r="F239" s="831"/>
      <c r="G239" s="834"/>
      <c r="H239" s="863"/>
      <c r="I239" s="791"/>
      <c r="J239" s="806"/>
      <c r="K239" s="814"/>
      <c r="L239" s="436" t="s">
        <v>185</v>
      </c>
      <c r="M239" s="252">
        <v>0</v>
      </c>
      <c r="N239" s="438">
        <f t="shared" si="45"/>
        <v>0</v>
      </c>
      <c r="O239" s="439" t="e">
        <f>#REF!*(1-$O$5)</f>
        <v>#REF!</v>
      </c>
      <c r="P239" s="807"/>
      <c r="Q239" s="808"/>
      <c r="R239" s="807"/>
      <c r="S239" s="810"/>
      <c r="T239" s="802"/>
      <c r="U239" s="812"/>
      <c r="V239" s="802"/>
      <c r="W239" s="521"/>
      <c r="X239" s="522"/>
      <c r="Y239" s="523"/>
      <c r="Z239" s="500"/>
      <c r="AA239" s="514"/>
      <c r="AB239" s="500"/>
      <c r="AC239" s="515"/>
      <c r="AD239" s="515"/>
      <c r="AE239" s="494"/>
      <c r="AF239" s="515"/>
      <c r="AG239" s="516"/>
      <c r="AH239" s="517"/>
      <c r="AI239" s="518"/>
      <c r="AJ239" s="524"/>
      <c r="AK239" s="525"/>
      <c r="AO239" s="519"/>
      <c r="AP239" s="520"/>
      <c r="AQ239" s="500"/>
    </row>
    <row r="240" spans="2:43" ht="15">
      <c r="B240" s="827"/>
      <c r="C240" s="838"/>
      <c r="D240" s="832"/>
      <c r="E240" s="831"/>
      <c r="F240" s="831"/>
      <c r="G240" s="834"/>
      <c r="H240" s="863"/>
      <c r="I240" s="791"/>
      <c r="J240" s="806"/>
      <c r="K240" s="814"/>
      <c r="L240" s="436" t="s">
        <v>220</v>
      </c>
      <c r="M240" s="252">
        <v>0</v>
      </c>
      <c r="N240" s="438">
        <f t="shared" si="45"/>
        <v>0</v>
      </c>
      <c r="O240" s="439" t="e">
        <f>#REF!*(1-$O$5)</f>
        <v>#REF!</v>
      </c>
      <c r="P240" s="807"/>
      <c r="Q240" s="808"/>
      <c r="R240" s="807"/>
      <c r="S240" s="810"/>
      <c r="T240" s="802"/>
      <c r="U240" s="812"/>
      <c r="V240" s="802"/>
      <c r="W240" s="521"/>
      <c r="X240" s="522"/>
      <c r="Y240" s="523"/>
      <c r="Z240" s="500"/>
      <c r="AA240" s="514"/>
      <c r="AB240" s="500"/>
      <c r="AC240" s="515"/>
      <c r="AD240" s="515"/>
      <c r="AE240" s="494"/>
      <c r="AF240" s="515"/>
      <c r="AG240" s="516"/>
      <c r="AH240" s="517"/>
      <c r="AI240" s="518"/>
      <c r="AJ240" s="524"/>
      <c r="AK240" s="525"/>
      <c r="AO240" s="519"/>
      <c r="AP240" s="520"/>
      <c r="AQ240" s="500"/>
    </row>
    <row r="241" spans="2:43" ht="15">
      <c r="B241" s="827"/>
      <c r="C241" s="838"/>
      <c r="D241" s="832"/>
      <c r="E241" s="831"/>
      <c r="F241" s="831"/>
      <c r="G241" s="834"/>
      <c r="H241" s="864"/>
      <c r="I241" s="791"/>
      <c r="J241" s="806"/>
      <c r="K241" s="815"/>
      <c r="L241" s="436" t="s">
        <v>226</v>
      </c>
      <c r="M241" s="252">
        <v>0</v>
      </c>
      <c r="N241" s="438">
        <f t="shared" si="45"/>
        <v>0</v>
      </c>
      <c r="O241" s="439" t="e">
        <f>#REF!*(1-$O$5)</f>
        <v>#REF!</v>
      </c>
      <c r="P241" s="807"/>
      <c r="Q241" s="808"/>
      <c r="R241" s="807"/>
      <c r="S241" s="811"/>
      <c r="T241" s="802"/>
      <c r="U241" s="812"/>
      <c r="V241" s="802"/>
      <c r="W241" s="521"/>
      <c r="X241" s="522"/>
      <c r="Y241" s="523"/>
      <c r="Z241" s="500"/>
      <c r="AA241" s="514"/>
      <c r="AB241" s="500"/>
      <c r="AC241" s="515"/>
      <c r="AD241" s="515"/>
      <c r="AE241" s="494"/>
      <c r="AF241" s="515"/>
      <c r="AG241" s="516"/>
      <c r="AH241" s="517"/>
      <c r="AI241" s="518"/>
      <c r="AJ241" s="524"/>
      <c r="AK241" s="525"/>
      <c r="AO241" s="519"/>
      <c r="AP241" s="520"/>
      <c r="AQ241" s="500"/>
    </row>
    <row r="242" spans="2:43" ht="15">
      <c r="B242" s="827">
        <v>59</v>
      </c>
      <c r="C242" s="838" t="s">
        <v>1107</v>
      </c>
      <c r="D242" s="832">
        <v>13</v>
      </c>
      <c r="E242" s="832" t="s">
        <v>232</v>
      </c>
      <c r="F242" s="832">
        <v>380</v>
      </c>
      <c r="G242" s="849" t="s">
        <v>233</v>
      </c>
      <c r="H242" s="862"/>
      <c r="I242" s="791">
        <f t="shared" ref="I242:I274" si="52">H242*$I$5</f>
        <v>0</v>
      </c>
      <c r="J242" s="806">
        <f>I242</f>
        <v>0</v>
      </c>
      <c r="K242" s="813" t="e">
        <f>J242*(1+$L$5)</f>
        <v>#REF!</v>
      </c>
      <c r="L242" s="436" t="s">
        <v>207</v>
      </c>
      <c r="M242" s="252">
        <v>0</v>
      </c>
      <c r="N242" s="438">
        <f t="shared" si="45"/>
        <v>0</v>
      </c>
      <c r="O242" s="439" t="e">
        <f>#REF!*(1-$O$5)</f>
        <v>#REF!</v>
      </c>
      <c r="P242" s="807" t="e">
        <f>SUM(N242*O242,N243*O243,N244*O244,N245*O245)</f>
        <v>#REF!</v>
      </c>
      <c r="Q242" s="808">
        <v>1</v>
      </c>
      <c r="R242" s="807" t="e">
        <f>Q242*P242</f>
        <v>#REF!</v>
      </c>
      <c r="S242" s="809" t="e">
        <f>R242*(1+$R$5)</f>
        <v>#REF!</v>
      </c>
      <c r="T242" s="802" t="e">
        <f>J242+R242</f>
        <v>#REF!</v>
      </c>
      <c r="U242" s="802" t="e">
        <f>S242+K242</f>
        <v>#REF!</v>
      </c>
      <c r="V242" s="802" t="e">
        <f>U242*(1+$U$5)</f>
        <v>#REF!</v>
      </c>
      <c r="W242" s="521"/>
      <c r="X242" s="522"/>
      <c r="Y242" s="523"/>
      <c r="Z242" s="500"/>
      <c r="AA242" s="514"/>
      <c r="AB242" s="500"/>
      <c r="AC242" s="515"/>
      <c r="AD242" s="515"/>
      <c r="AE242" s="494"/>
      <c r="AF242" s="515"/>
      <c r="AG242" s="516"/>
      <c r="AH242" s="517"/>
      <c r="AI242" s="518"/>
      <c r="AJ242" s="524"/>
      <c r="AK242" s="525"/>
      <c r="AO242" s="519"/>
      <c r="AP242" s="520"/>
      <c r="AQ242" s="500"/>
    </row>
    <row r="243" spans="2:43" ht="15">
      <c r="B243" s="827"/>
      <c r="C243" s="838"/>
      <c r="D243" s="832"/>
      <c r="E243" s="831"/>
      <c r="F243" s="831"/>
      <c r="G243" s="834"/>
      <c r="H243" s="863"/>
      <c r="I243" s="791"/>
      <c r="J243" s="806"/>
      <c r="K243" s="814"/>
      <c r="L243" s="436" t="s">
        <v>185</v>
      </c>
      <c r="M243" s="252">
        <v>0</v>
      </c>
      <c r="N243" s="438">
        <f t="shared" si="45"/>
        <v>0</v>
      </c>
      <c r="O243" s="439" t="e">
        <f>#REF!*(1-$O$5)</f>
        <v>#REF!</v>
      </c>
      <c r="P243" s="807"/>
      <c r="Q243" s="808"/>
      <c r="R243" s="807"/>
      <c r="S243" s="810"/>
      <c r="T243" s="802"/>
      <c r="U243" s="812"/>
      <c r="V243" s="802"/>
      <c r="W243" s="521"/>
      <c r="X243" s="522"/>
      <c r="Y243" s="523"/>
      <c r="Z243" s="500"/>
      <c r="AA243" s="514"/>
      <c r="AB243" s="500"/>
      <c r="AC243" s="515"/>
      <c r="AD243" s="515"/>
      <c r="AE243" s="494"/>
      <c r="AF243" s="515"/>
      <c r="AG243" s="516"/>
      <c r="AH243" s="517"/>
      <c r="AI243" s="518"/>
      <c r="AJ243" s="524"/>
      <c r="AK243" s="525"/>
      <c r="AO243" s="519"/>
      <c r="AP243" s="520"/>
      <c r="AQ243" s="500"/>
    </row>
    <row r="244" spans="2:43" ht="15">
      <c r="B244" s="827"/>
      <c r="C244" s="838"/>
      <c r="D244" s="832"/>
      <c r="E244" s="831"/>
      <c r="F244" s="831"/>
      <c r="G244" s="834"/>
      <c r="H244" s="863"/>
      <c r="I244" s="791"/>
      <c r="J244" s="806"/>
      <c r="K244" s="814"/>
      <c r="L244" s="436" t="s">
        <v>220</v>
      </c>
      <c r="M244" s="252">
        <v>0</v>
      </c>
      <c r="N244" s="438">
        <f t="shared" si="45"/>
        <v>0</v>
      </c>
      <c r="O244" s="439" t="e">
        <f>#REF!*(1-$O$5)</f>
        <v>#REF!</v>
      </c>
      <c r="P244" s="807"/>
      <c r="Q244" s="808"/>
      <c r="R244" s="807"/>
      <c r="S244" s="810"/>
      <c r="T244" s="802"/>
      <c r="U244" s="812"/>
      <c r="V244" s="802"/>
      <c r="W244" s="521"/>
      <c r="X244" s="522"/>
      <c r="Y244" s="523"/>
      <c r="Z244" s="500"/>
      <c r="AA244" s="514"/>
      <c r="AB244" s="500"/>
      <c r="AC244" s="515"/>
      <c r="AD244" s="515"/>
      <c r="AE244" s="494"/>
      <c r="AF244" s="515"/>
      <c r="AG244" s="516"/>
      <c r="AH244" s="517"/>
      <c r="AI244" s="518"/>
      <c r="AJ244" s="524"/>
      <c r="AK244" s="525"/>
      <c r="AO244" s="519"/>
      <c r="AP244" s="520"/>
      <c r="AQ244" s="500"/>
    </row>
    <row r="245" spans="2:43" ht="15">
      <c r="B245" s="827"/>
      <c r="C245" s="838"/>
      <c r="D245" s="832"/>
      <c r="E245" s="831"/>
      <c r="F245" s="831"/>
      <c r="G245" s="834"/>
      <c r="H245" s="864"/>
      <c r="I245" s="791"/>
      <c r="J245" s="806"/>
      <c r="K245" s="815"/>
      <c r="L245" s="436" t="s">
        <v>226</v>
      </c>
      <c r="M245" s="252">
        <v>0</v>
      </c>
      <c r="N245" s="438">
        <f t="shared" si="45"/>
        <v>0</v>
      </c>
      <c r="O245" s="439" t="e">
        <f>#REF!*(1-$O$5)</f>
        <v>#REF!</v>
      </c>
      <c r="P245" s="807"/>
      <c r="Q245" s="808"/>
      <c r="R245" s="807"/>
      <c r="S245" s="811"/>
      <c r="T245" s="802"/>
      <c r="U245" s="812"/>
      <c r="V245" s="802"/>
      <c r="W245" s="521"/>
      <c r="X245" s="522"/>
      <c r="Y245" s="523"/>
      <c r="Z245" s="500"/>
      <c r="AA245" s="514"/>
      <c r="AB245" s="500"/>
      <c r="AC245" s="515"/>
      <c r="AD245" s="515"/>
      <c r="AE245" s="494"/>
      <c r="AF245" s="515"/>
      <c r="AG245" s="516"/>
      <c r="AH245" s="517"/>
      <c r="AI245" s="518"/>
      <c r="AJ245" s="524"/>
      <c r="AK245" s="525"/>
      <c r="AO245" s="519"/>
      <c r="AP245" s="520"/>
      <c r="AQ245" s="500"/>
    </row>
    <row r="246" spans="2:43">
      <c r="B246" s="827">
        <v>60</v>
      </c>
      <c r="C246" s="787" t="s">
        <v>1108</v>
      </c>
      <c r="D246" s="843">
        <v>15</v>
      </c>
      <c r="E246" s="843" t="s">
        <v>232</v>
      </c>
      <c r="F246" s="843">
        <v>220</v>
      </c>
      <c r="G246" s="843" t="s">
        <v>234</v>
      </c>
      <c r="H246" s="862"/>
      <c r="I246" s="791">
        <f t="shared" si="50"/>
        <v>0</v>
      </c>
      <c r="J246" s="806">
        <f>I246</f>
        <v>0</v>
      </c>
      <c r="K246" s="813" t="e">
        <f>J246*(1+$L$5)</f>
        <v>#REF!</v>
      </c>
      <c r="L246" s="436" t="s">
        <v>207</v>
      </c>
      <c r="M246" s="252">
        <v>0</v>
      </c>
      <c r="N246" s="438">
        <f t="shared" si="45"/>
        <v>0</v>
      </c>
      <c r="O246" s="439" t="e">
        <f>#REF!*(1-$O$5)</f>
        <v>#REF!</v>
      </c>
      <c r="P246" s="807" t="e">
        <f>SUM(N246*O246,N247*O247,N248*O248,N249*O249)</f>
        <v>#REF!</v>
      </c>
      <c r="Q246" s="808">
        <v>1</v>
      </c>
      <c r="R246" s="807" t="e">
        <f>Q246*P246</f>
        <v>#REF!</v>
      </c>
      <c r="S246" s="809" t="e">
        <f>R246*(1+$R$5)</f>
        <v>#REF!</v>
      </c>
      <c r="T246" s="802" t="e">
        <f>J246+R246</f>
        <v>#REF!</v>
      </c>
      <c r="U246" s="802" t="e">
        <f>S246+K246</f>
        <v>#REF!</v>
      </c>
      <c r="V246" s="802" t="e">
        <f>U246*(1+$U$5)</f>
        <v>#REF!</v>
      </c>
      <c r="W246" s="861"/>
      <c r="X246" s="897"/>
      <c r="Y246" s="860"/>
      <c r="Z246" s="500"/>
      <c r="AA246" s="514"/>
      <c r="AB246" s="500"/>
      <c r="AC246" s="500"/>
      <c r="AD246" s="500"/>
      <c r="AE246" s="494"/>
      <c r="AF246" s="515"/>
      <c r="AG246" s="516"/>
      <c r="AH246" s="517"/>
      <c r="AI246" s="518"/>
      <c r="AJ246" s="856"/>
      <c r="AK246" s="857"/>
      <c r="AO246" s="519"/>
      <c r="AP246" s="520"/>
      <c r="AQ246" s="500"/>
    </row>
    <row r="247" spans="2:43" ht="12.75" customHeight="1">
      <c r="B247" s="827"/>
      <c r="C247" s="788"/>
      <c r="D247" s="844"/>
      <c r="E247" s="844"/>
      <c r="F247" s="844"/>
      <c r="G247" s="844"/>
      <c r="H247" s="863"/>
      <c r="I247" s="791"/>
      <c r="J247" s="806"/>
      <c r="K247" s="814"/>
      <c r="L247" s="436" t="s">
        <v>185</v>
      </c>
      <c r="M247" s="252">
        <v>0</v>
      </c>
      <c r="N247" s="438">
        <f t="shared" si="45"/>
        <v>0</v>
      </c>
      <c r="O247" s="439" t="e">
        <f>#REF!*(1-$O$5)</f>
        <v>#REF!</v>
      </c>
      <c r="P247" s="807"/>
      <c r="Q247" s="808"/>
      <c r="R247" s="807"/>
      <c r="S247" s="810"/>
      <c r="T247" s="802"/>
      <c r="U247" s="812"/>
      <c r="V247" s="802"/>
      <c r="W247" s="861"/>
      <c r="X247" s="897"/>
      <c r="Y247" s="860"/>
      <c r="Z247" s="500"/>
      <c r="AA247" s="514"/>
      <c r="AB247" s="500"/>
      <c r="AC247" s="515"/>
      <c r="AD247" s="515"/>
      <c r="AE247" s="501"/>
      <c r="AF247" s="515"/>
      <c r="AG247" s="516"/>
      <c r="AH247" s="517"/>
      <c r="AI247" s="518"/>
      <c r="AJ247" s="856"/>
      <c r="AK247" s="857"/>
      <c r="AO247" s="519"/>
      <c r="AP247" s="520"/>
      <c r="AQ247" s="500"/>
    </row>
    <row r="248" spans="2:43">
      <c r="B248" s="827"/>
      <c r="C248" s="788"/>
      <c r="D248" s="844"/>
      <c r="E248" s="844"/>
      <c r="F248" s="844"/>
      <c r="G248" s="844"/>
      <c r="H248" s="863"/>
      <c r="I248" s="791"/>
      <c r="J248" s="806"/>
      <c r="K248" s="814"/>
      <c r="L248" s="436" t="s">
        <v>220</v>
      </c>
      <c r="M248" s="252">
        <v>0</v>
      </c>
      <c r="N248" s="438">
        <f t="shared" si="45"/>
        <v>0</v>
      </c>
      <c r="O248" s="439" t="e">
        <f>#REF!*(1-$O$5)</f>
        <v>#REF!</v>
      </c>
      <c r="P248" s="807"/>
      <c r="Q248" s="808"/>
      <c r="R248" s="807"/>
      <c r="S248" s="810"/>
      <c r="T248" s="802"/>
      <c r="U248" s="812"/>
      <c r="V248" s="802"/>
      <c r="W248" s="861"/>
      <c r="X248" s="897"/>
      <c r="Y248" s="860"/>
      <c r="Z248" s="500"/>
      <c r="AA248" s="514"/>
      <c r="AB248" s="500"/>
      <c r="AC248" s="515"/>
      <c r="AD248" s="515"/>
      <c r="AE248" s="501"/>
      <c r="AF248" s="515"/>
      <c r="AG248" s="516"/>
      <c r="AH248" s="517"/>
      <c r="AI248" s="518"/>
      <c r="AJ248" s="856"/>
      <c r="AK248" s="857"/>
      <c r="AO248" s="519"/>
      <c r="AP248" s="520"/>
      <c r="AQ248" s="500"/>
    </row>
    <row r="249" spans="2:43">
      <c r="B249" s="827"/>
      <c r="C249" s="789"/>
      <c r="D249" s="845"/>
      <c r="E249" s="845"/>
      <c r="F249" s="845"/>
      <c r="G249" s="845"/>
      <c r="H249" s="864"/>
      <c r="I249" s="791"/>
      <c r="J249" s="806"/>
      <c r="K249" s="815"/>
      <c r="L249" s="436" t="s">
        <v>226</v>
      </c>
      <c r="M249" s="252">
        <v>0</v>
      </c>
      <c r="N249" s="438">
        <f t="shared" si="45"/>
        <v>0</v>
      </c>
      <c r="O249" s="439" t="e">
        <f>#REF!*(1-$O$5)</f>
        <v>#REF!</v>
      </c>
      <c r="P249" s="807"/>
      <c r="Q249" s="808"/>
      <c r="R249" s="807"/>
      <c r="S249" s="811"/>
      <c r="T249" s="802"/>
      <c r="U249" s="812"/>
      <c r="V249" s="802"/>
      <c r="W249" s="861"/>
      <c r="X249" s="897"/>
      <c r="Y249" s="860"/>
      <c r="Z249" s="500"/>
      <c r="AA249" s="514"/>
      <c r="AB249" s="500"/>
      <c r="AC249" s="515"/>
      <c r="AD249" s="515"/>
      <c r="AE249" s="501"/>
      <c r="AF249" s="515"/>
      <c r="AG249" s="516"/>
      <c r="AH249" s="517"/>
      <c r="AI249" s="518"/>
      <c r="AJ249" s="856"/>
      <c r="AK249" s="857"/>
      <c r="AO249" s="519"/>
      <c r="AP249" s="520"/>
      <c r="AQ249" s="500"/>
    </row>
    <row r="250" spans="2:43">
      <c r="B250" s="827">
        <v>61</v>
      </c>
      <c r="C250" s="850" t="s">
        <v>1109</v>
      </c>
      <c r="D250" s="849">
        <v>15</v>
      </c>
      <c r="E250" s="849" t="s">
        <v>232</v>
      </c>
      <c r="F250" s="849">
        <v>380</v>
      </c>
      <c r="G250" s="843" t="s">
        <v>234</v>
      </c>
      <c r="H250" s="862"/>
      <c r="I250" s="791">
        <f t="shared" ref="I250" si="53">H250*$I$5</f>
        <v>0</v>
      </c>
      <c r="J250" s="806">
        <f>I250</f>
        <v>0</v>
      </c>
      <c r="K250" s="813" t="e">
        <f>J250*(1+$L$5)</f>
        <v>#REF!</v>
      </c>
      <c r="L250" s="436" t="s">
        <v>207</v>
      </c>
      <c r="M250" s="252">
        <v>0</v>
      </c>
      <c r="N250" s="438">
        <f t="shared" ref="N250:N313" si="54">M250/60</f>
        <v>0</v>
      </c>
      <c r="O250" s="439" t="e">
        <f>#REF!*(1-$O$5)</f>
        <v>#REF!</v>
      </c>
      <c r="P250" s="807" t="e">
        <f>SUM(N250*O250,N251*O251,N252*O252,N253*O253)</f>
        <v>#REF!</v>
      </c>
      <c r="Q250" s="808">
        <v>1</v>
      </c>
      <c r="R250" s="807" t="e">
        <f>Q250*P250</f>
        <v>#REF!</v>
      </c>
      <c r="S250" s="809" t="e">
        <f>R250*(1+$R$5)</f>
        <v>#REF!</v>
      </c>
      <c r="T250" s="802" t="e">
        <f>J250+R250</f>
        <v>#REF!</v>
      </c>
      <c r="U250" s="802" t="e">
        <f>S250+K250</f>
        <v>#REF!</v>
      </c>
      <c r="V250" s="802" t="e">
        <f>U250*(1+$U$5)</f>
        <v>#REF!</v>
      </c>
      <c r="W250" s="861"/>
      <c r="X250" s="859"/>
      <c r="Y250" s="860"/>
      <c r="Z250" s="500"/>
      <c r="AA250" s="514"/>
      <c r="AB250" s="500"/>
      <c r="AC250" s="500"/>
      <c r="AD250" s="500"/>
      <c r="AE250" s="501"/>
      <c r="AF250" s="515"/>
      <c r="AG250" s="516"/>
      <c r="AH250" s="517"/>
      <c r="AI250" s="518"/>
      <c r="AJ250" s="856"/>
      <c r="AK250" s="857"/>
      <c r="AO250" s="519"/>
      <c r="AP250" s="520"/>
      <c r="AQ250" s="500"/>
    </row>
    <row r="251" spans="2:43">
      <c r="B251" s="827"/>
      <c r="C251" s="850"/>
      <c r="D251" s="849"/>
      <c r="E251" s="834"/>
      <c r="F251" s="834"/>
      <c r="G251" s="844"/>
      <c r="H251" s="863"/>
      <c r="I251" s="791"/>
      <c r="J251" s="806"/>
      <c r="K251" s="814"/>
      <c r="L251" s="436" t="s">
        <v>185</v>
      </c>
      <c r="M251" s="252">
        <v>0</v>
      </c>
      <c r="N251" s="438">
        <f t="shared" si="54"/>
        <v>0</v>
      </c>
      <c r="O251" s="439" t="e">
        <f>#REF!*(1-$O$5)</f>
        <v>#REF!</v>
      </c>
      <c r="P251" s="807"/>
      <c r="Q251" s="808"/>
      <c r="R251" s="807"/>
      <c r="S251" s="810"/>
      <c r="T251" s="802"/>
      <c r="U251" s="812"/>
      <c r="V251" s="802"/>
      <c r="W251" s="861"/>
      <c r="X251" s="859"/>
      <c r="Y251" s="860"/>
      <c r="Z251" s="500"/>
      <c r="AA251" s="514"/>
      <c r="AB251" s="500"/>
      <c r="AC251" s="515"/>
      <c r="AD251" s="515"/>
      <c r="AE251" s="501"/>
      <c r="AF251" s="515"/>
      <c r="AG251" s="516"/>
      <c r="AH251" s="517"/>
      <c r="AI251" s="518"/>
      <c r="AJ251" s="856"/>
      <c r="AK251" s="857"/>
      <c r="AO251" s="519"/>
      <c r="AP251" s="520"/>
      <c r="AQ251" s="500"/>
    </row>
    <row r="252" spans="2:43">
      <c r="B252" s="827"/>
      <c r="C252" s="850"/>
      <c r="D252" s="849"/>
      <c r="E252" s="834"/>
      <c r="F252" s="834"/>
      <c r="G252" s="844"/>
      <c r="H252" s="863"/>
      <c r="I252" s="791"/>
      <c r="J252" s="806"/>
      <c r="K252" s="814"/>
      <c r="L252" s="436" t="s">
        <v>220</v>
      </c>
      <c r="M252" s="252">
        <v>0</v>
      </c>
      <c r="N252" s="438">
        <f t="shared" si="54"/>
        <v>0</v>
      </c>
      <c r="O252" s="439" t="e">
        <f>#REF!*(1-$O$5)</f>
        <v>#REF!</v>
      </c>
      <c r="P252" s="807"/>
      <c r="Q252" s="808"/>
      <c r="R252" s="807"/>
      <c r="S252" s="810"/>
      <c r="T252" s="802"/>
      <c r="U252" s="812"/>
      <c r="V252" s="802"/>
      <c r="W252" s="861"/>
      <c r="X252" s="859"/>
      <c r="Y252" s="860"/>
      <c r="Z252" s="500"/>
      <c r="AA252" s="514"/>
      <c r="AB252" s="500"/>
      <c r="AC252" s="515"/>
      <c r="AD252" s="515"/>
      <c r="AE252" s="501"/>
      <c r="AF252" s="515"/>
      <c r="AG252" s="516"/>
      <c r="AH252" s="517"/>
      <c r="AI252" s="518"/>
      <c r="AJ252" s="856"/>
      <c r="AK252" s="857"/>
      <c r="AO252" s="519"/>
      <c r="AP252" s="520"/>
      <c r="AQ252" s="500"/>
    </row>
    <row r="253" spans="2:43">
      <c r="B253" s="827"/>
      <c r="C253" s="850"/>
      <c r="D253" s="849"/>
      <c r="E253" s="834"/>
      <c r="F253" s="834"/>
      <c r="G253" s="845"/>
      <c r="H253" s="864"/>
      <c r="I253" s="791"/>
      <c r="J253" s="806"/>
      <c r="K253" s="815"/>
      <c r="L253" s="436" t="s">
        <v>226</v>
      </c>
      <c r="M253" s="252">
        <v>0</v>
      </c>
      <c r="N253" s="438">
        <f t="shared" si="54"/>
        <v>0</v>
      </c>
      <c r="O253" s="439" t="e">
        <f>#REF!*(1-$O$5)</f>
        <v>#REF!</v>
      </c>
      <c r="P253" s="807"/>
      <c r="Q253" s="808"/>
      <c r="R253" s="807"/>
      <c r="S253" s="811"/>
      <c r="T253" s="802"/>
      <c r="U253" s="812"/>
      <c r="V253" s="802"/>
      <c r="W253" s="861"/>
      <c r="X253" s="859"/>
      <c r="Y253" s="860"/>
      <c r="Z253" s="500"/>
      <c r="AA253" s="514"/>
      <c r="AB253" s="500"/>
      <c r="AC253" s="515"/>
      <c r="AD253" s="515"/>
      <c r="AE253" s="501"/>
      <c r="AF253" s="515"/>
      <c r="AG253" s="516"/>
      <c r="AH253" s="517"/>
      <c r="AI253" s="518"/>
      <c r="AJ253" s="856"/>
      <c r="AK253" s="857"/>
      <c r="AO253" s="519"/>
      <c r="AP253" s="520"/>
      <c r="AQ253" s="500"/>
    </row>
    <row r="254" spans="2:43" ht="15">
      <c r="B254" s="827">
        <v>62</v>
      </c>
      <c r="C254" s="838" t="s">
        <v>1110</v>
      </c>
      <c r="D254" s="849">
        <v>16</v>
      </c>
      <c r="E254" s="849" t="s">
        <v>232</v>
      </c>
      <c r="F254" s="849">
        <v>220</v>
      </c>
      <c r="G254" s="843" t="s">
        <v>234</v>
      </c>
      <c r="H254" s="862"/>
      <c r="I254" s="791">
        <f t="shared" si="47"/>
        <v>0</v>
      </c>
      <c r="J254" s="806">
        <f>I254</f>
        <v>0</v>
      </c>
      <c r="K254" s="813" t="e">
        <f>J254*(1+$L$5)</f>
        <v>#REF!</v>
      </c>
      <c r="L254" s="436" t="s">
        <v>207</v>
      </c>
      <c r="M254" s="252">
        <v>0</v>
      </c>
      <c r="N254" s="438">
        <f t="shared" si="54"/>
        <v>0</v>
      </c>
      <c r="O254" s="439" t="e">
        <f>#REF!*(1-$O$5)</f>
        <v>#REF!</v>
      </c>
      <c r="P254" s="807" t="e">
        <f>SUM(N254*O254,N255*O255,N256*O256,N257*O257)</f>
        <v>#REF!</v>
      </c>
      <c r="Q254" s="808">
        <v>1</v>
      </c>
      <c r="R254" s="807" t="e">
        <f>Q254*P254</f>
        <v>#REF!</v>
      </c>
      <c r="S254" s="809" t="e">
        <f>R254*(1+$R$5)</f>
        <v>#REF!</v>
      </c>
      <c r="T254" s="802" t="e">
        <f>J254+R254</f>
        <v>#REF!</v>
      </c>
      <c r="U254" s="802" t="e">
        <f>S254+K254</f>
        <v>#REF!</v>
      </c>
      <c r="V254" s="802" t="e">
        <f>U254*(1+$U$5)</f>
        <v>#REF!</v>
      </c>
      <c r="W254" s="521"/>
      <c r="X254" s="522"/>
      <c r="Y254" s="523"/>
      <c r="Z254" s="500"/>
      <c r="AA254" s="514"/>
      <c r="AB254" s="500"/>
      <c r="AC254" s="515"/>
      <c r="AD254" s="515"/>
      <c r="AE254" s="501"/>
      <c r="AF254" s="515"/>
      <c r="AG254" s="516"/>
      <c r="AH254" s="517"/>
      <c r="AI254" s="518"/>
      <c r="AJ254" s="524"/>
      <c r="AK254" s="525"/>
      <c r="AO254" s="519"/>
      <c r="AP254" s="520"/>
      <c r="AQ254" s="500"/>
    </row>
    <row r="255" spans="2:43" ht="15">
      <c r="B255" s="827"/>
      <c r="C255" s="838"/>
      <c r="D255" s="849"/>
      <c r="E255" s="834"/>
      <c r="F255" s="834"/>
      <c r="G255" s="844"/>
      <c r="H255" s="863"/>
      <c r="I255" s="791"/>
      <c r="J255" s="806"/>
      <c r="K255" s="814"/>
      <c r="L255" s="436" t="s">
        <v>185</v>
      </c>
      <c r="M255" s="252">
        <v>0</v>
      </c>
      <c r="N255" s="438">
        <f t="shared" si="54"/>
        <v>0</v>
      </c>
      <c r="O255" s="439" t="e">
        <f>#REF!*(1-$O$5)</f>
        <v>#REF!</v>
      </c>
      <c r="P255" s="807"/>
      <c r="Q255" s="808"/>
      <c r="R255" s="807"/>
      <c r="S255" s="810"/>
      <c r="T255" s="802"/>
      <c r="U255" s="812"/>
      <c r="V255" s="802"/>
      <c r="W255" s="521"/>
      <c r="X255" s="522"/>
      <c r="Y255" s="523"/>
      <c r="Z255" s="500"/>
      <c r="AA255" s="514"/>
      <c r="AB255" s="500"/>
      <c r="AC255" s="515"/>
      <c r="AD255" s="515"/>
      <c r="AE255" s="501"/>
      <c r="AF255" s="515"/>
      <c r="AG255" s="516"/>
      <c r="AH255" s="517"/>
      <c r="AI255" s="518"/>
      <c r="AJ255" s="524"/>
      <c r="AK255" s="525"/>
      <c r="AO255" s="519"/>
      <c r="AP255" s="520"/>
      <c r="AQ255" s="500"/>
    </row>
    <row r="256" spans="2:43" ht="15">
      <c r="B256" s="827"/>
      <c r="C256" s="838"/>
      <c r="D256" s="849"/>
      <c r="E256" s="834"/>
      <c r="F256" s="834"/>
      <c r="G256" s="844"/>
      <c r="H256" s="863"/>
      <c r="I256" s="791"/>
      <c r="J256" s="806"/>
      <c r="K256" s="814"/>
      <c r="L256" s="436" t="s">
        <v>220</v>
      </c>
      <c r="M256" s="252">
        <v>0</v>
      </c>
      <c r="N256" s="438">
        <f t="shared" si="54"/>
        <v>0</v>
      </c>
      <c r="O256" s="439" t="e">
        <f>#REF!*(1-$O$5)</f>
        <v>#REF!</v>
      </c>
      <c r="P256" s="807"/>
      <c r="Q256" s="808"/>
      <c r="R256" s="807"/>
      <c r="S256" s="810"/>
      <c r="T256" s="802"/>
      <c r="U256" s="812"/>
      <c r="V256" s="802"/>
      <c r="W256" s="521"/>
      <c r="X256" s="522"/>
      <c r="Y256" s="523"/>
      <c r="Z256" s="500"/>
      <c r="AA256" s="514"/>
      <c r="AB256" s="500"/>
      <c r="AC256" s="515"/>
      <c r="AD256" s="515"/>
      <c r="AE256" s="501"/>
      <c r="AF256" s="515"/>
      <c r="AG256" s="516"/>
      <c r="AH256" s="517"/>
      <c r="AI256" s="518"/>
      <c r="AJ256" s="524"/>
      <c r="AK256" s="525"/>
      <c r="AO256" s="519"/>
      <c r="AP256" s="520"/>
      <c r="AQ256" s="500"/>
    </row>
    <row r="257" spans="2:43" ht="15">
      <c r="B257" s="827"/>
      <c r="C257" s="838"/>
      <c r="D257" s="849"/>
      <c r="E257" s="834"/>
      <c r="F257" s="834"/>
      <c r="G257" s="845"/>
      <c r="H257" s="864"/>
      <c r="I257" s="791"/>
      <c r="J257" s="806"/>
      <c r="K257" s="815"/>
      <c r="L257" s="436" t="s">
        <v>226</v>
      </c>
      <c r="M257" s="252">
        <v>0</v>
      </c>
      <c r="N257" s="438">
        <f t="shared" si="54"/>
        <v>0</v>
      </c>
      <c r="O257" s="439" t="e">
        <f>#REF!*(1-$O$5)</f>
        <v>#REF!</v>
      </c>
      <c r="P257" s="807"/>
      <c r="Q257" s="808"/>
      <c r="R257" s="807"/>
      <c r="S257" s="811"/>
      <c r="T257" s="802"/>
      <c r="U257" s="812"/>
      <c r="V257" s="802"/>
      <c r="W257" s="521"/>
      <c r="X257" s="522"/>
      <c r="Y257" s="523"/>
      <c r="Z257" s="500"/>
      <c r="AA257" s="514"/>
      <c r="AB257" s="500"/>
      <c r="AC257" s="515"/>
      <c r="AD257" s="515"/>
      <c r="AE257" s="501"/>
      <c r="AF257" s="515"/>
      <c r="AG257" s="516"/>
      <c r="AH257" s="517"/>
      <c r="AI257" s="518"/>
      <c r="AJ257" s="524"/>
      <c r="AK257" s="525"/>
      <c r="AO257" s="519"/>
      <c r="AP257" s="520"/>
      <c r="AQ257" s="500"/>
    </row>
    <row r="258" spans="2:43" ht="15">
      <c r="B258" s="827">
        <v>63</v>
      </c>
      <c r="C258" s="838" t="s">
        <v>1111</v>
      </c>
      <c r="D258" s="849">
        <v>16</v>
      </c>
      <c r="E258" s="849" t="s">
        <v>232</v>
      </c>
      <c r="F258" s="849">
        <v>380</v>
      </c>
      <c r="G258" s="843" t="s">
        <v>234</v>
      </c>
      <c r="H258" s="862"/>
      <c r="I258" s="791">
        <f t="shared" si="48"/>
        <v>0</v>
      </c>
      <c r="J258" s="806">
        <f>I258</f>
        <v>0</v>
      </c>
      <c r="K258" s="813" t="e">
        <f>J258*(1+$L$5)</f>
        <v>#REF!</v>
      </c>
      <c r="L258" s="436" t="s">
        <v>207</v>
      </c>
      <c r="M258" s="252">
        <v>0</v>
      </c>
      <c r="N258" s="438">
        <f t="shared" si="54"/>
        <v>0</v>
      </c>
      <c r="O258" s="439" t="e">
        <f>#REF!*(1-$O$5)</f>
        <v>#REF!</v>
      </c>
      <c r="P258" s="807" t="e">
        <f>SUM(N258*O258,N259*O259,N260*O260,N261*O261)</f>
        <v>#REF!</v>
      </c>
      <c r="Q258" s="808">
        <v>1</v>
      </c>
      <c r="R258" s="807" t="e">
        <f>Q258*P258</f>
        <v>#REF!</v>
      </c>
      <c r="S258" s="809" t="e">
        <f>R258*(1+$R$5)</f>
        <v>#REF!</v>
      </c>
      <c r="T258" s="802" t="e">
        <f>J258+R258</f>
        <v>#REF!</v>
      </c>
      <c r="U258" s="802" t="e">
        <f>S258+K258</f>
        <v>#REF!</v>
      </c>
      <c r="V258" s="802" t="e">
        <f>U258*(1+$U$5)</f>
        <v>#REF!</v>
      </c>
      <c r="W258" s="521"/>
      <c r="X258" s="522"/>
      <c r="Y258" s="523"/>
      <c r="Z258" s="500"/>
      <c r="AA258" s="514"/>
      <c r="AB258" s="500"/>
      <c r="AC258" s="515"/>
      <c r="AD258" s="515"/>
      <c r="AE258" s="501"/>
      <c r="AF258" s="515"/>
      <c r="AG258" s="516"/>
      <c r="AH258" s="517"/>
      <c r="AI258" s="518"/>
      <c r="AJ258" s="524"/>
      <c r="AK258" s="525"/>
      <c r="AO258" s="519"/>
      <c r="AP258" s="520"/>
      <c r="AQ258" s="500"/>
    </row>
    <row r="259" spans="2:43" ht="15">
      <c r="B259" s="827"/>
      <c r="C259" s="838"/>
      <c r="D259" s="849"/>
      <c r="E259" s="834"/>
      <c r="F259" s="834"/>
      <c r="G259" s="844"/>
      <c r="H259" s="863"/>
      <c r="I259" s="791"/>
      <c r="J259" s="806"/>
      <c r="K259" s="814"/>
      <c r="L259" s="436" t="s">
        <v>185</v>
      </c>
      <c r="M259" s="252">
        <v>0</v>
      </c>
      <c r="N259" s="438">
        <f t="shared" si="54"/>
        <v>0</v>
      </c>
      <c r="O259" s="439" t="e">
        <f>#REF!*(1-$O$5)</f>
        <v>#REF!</v>
      </c>
      <c r="P259" s="807"/>
      <c r="Q259" s="808"/>
      <c r="R259" s="807"/>
      <c r="S259" s="810"/>
      <c r="T259" s="802"/>
      <c r="U259" s="812"/>
      <c r="V259" s="802"/>
      <c r="W259" s="521"/>
      <c r="X259" s="522"/>
      <c r="Y259" s="523"/>
      <c r="Z259" s="500"/>
      <c r="AA259" s="514"/>
      <c r="AB259" s="500"/>
      <c r="AC259" s="515"/>
      <c r="AD259" s="515"/>
      <c r="AE259" s="501"/>
      <c r="AF259" s="515"/>
      <c r="AG259" s="516"/>
      <c r="AH259" s="517"/>
      <c r="AI259" s="518"/>
      <c r="AJ259" s="524"/>
      <c r="AK259" s="525"/>
      <c r="AO259" s="519"/>
      <c r="AP259" s="520"/>
      <c r="AQ259" s="500"/>
    </row>
    <row r="260" spans="2:43" ht="15">
      <c r="B260" s="827"/>
      <c r="C260" s="838"/>
      <c r="D260" s="849"/>
      <c r="E260" s="834"/>
      <c r="F260" s="834"/>
      <c r="G260" s="844"/>
      <c r="H260" s="863"/>
      <c r="I260" s="791"/>
      <c r="J260" s="806"/>
      <c r="K260" s="814"/>
      <c r="L260" s="436" t="s">
        <v>220</v>
      </c>
      <c r="M260" s="252">
        <v>0</v>
      </c>
      <c r="N260" s="438">
        <f t="shared" si="54"/>
        <v>0</v>
      </c>
      <c r="O260" s="439" t="e">
        <f>#REF!*(1-$O$5)</f>
        <v>#REF!</v>
      </c>
      <c r="P260" s="807"/>
      <c r="Q260" s="808"/>
      <c r="R260" s="807"/>
      <c r="S260" s="810"/>
      <c r="T260" s="802"/>
      <c r="U260" s="812"/>
      <c r="V260" s="802"/>
      <c r="W260" s="521"/>
      <c r="X260" s="522"/>
      <c r="Y260" s="523"/>
      <c r="Z260" s="500"/>
      <c r="AA260" s="514"/>
      <c r="AB260" s="500"/>
      <c r="AC260" s="515"/>
      <c r="AD260" s="515"/>
      <c r="AE260" s="501"/>
      <c r="AF260" s="515"/>
      <c r="AG260" s="516"/>
      <c r="AH260" s="517"/>
      <c r="AI260" s="518"/>
      <c r="AJ260" s="524"/>
      <c r="AK260" s="525"/>
      <c r="AO260" s="519"/>
      <c r="AP260" s="520"/>
      <c r="AQ260" s="500"/>
    </row>
    <row r="261" spans="2:43" ht="15">
      <c r="B261" s="827"/>
      <c r="C261" s="838"/>
      <c r="D261" s="849"/>
      <c r="E261" s="834"/>
      <c r="F261" s="834"/>
      <c r="G261" s="845"/>
      <c r="H261" s="864"/>
      <c r="I261" s="791"/>
      <c r="J261" s="806"/>
      <c r="K261" s="815"/>
      <c r="L261" s="436" t="s">
        <v>226</v>
      </c>
      <c r="M261" s="252">
        <v>0</v>
      </c>
      <c r="N261" s="438">
        <f t="shared" si="54"/>
        <v>0</v>
      </c>
      <c r="O261" s="439" t="e">
        <f>#REF!*(1-$O$5)</f>
        <v>#REF!</v>
      </c>
      <c r="P261" s="807"/>
      <c r="Q261" s="808"/>
      <c r="R261" s="807"/>
      <c r="S261" s="811"/>
      <c r="T261" s="802"/>
      <c r="U261" s="812"/>
      <c r="V261" s="802"/>
      <c r="W261" s="521"/>
      <c r="X261" s="522"/>
      <c r="Y261" s="523"/>
      <c r="Z261" s="500"/>
      <c r="AA261" s="514"/>
      <c r="AB261" s="500"/>
      <c r="AC261" s="515"/>
      <c r="AD261" s="515"/>
      <c r="AE261" s="501"/>
      <c r="AF261" s="515"/>
      <c r="AG261" s="516"/>
      <c r="AH261" s="517"/>
      <c r="AI261" s="518"/>
      <c r="AJ261" s="524"/>
      <c r="AK261" s="525"/>
      <c r="AO261" s="519"/>
      <c r="AP261" s="520"/>
      <c r="AQ261" s="500"/>
    </row>
    <row r="262" spans="2:43">
      <c r="B262" s="827">
        <v>64</v>
      </c>
      <c r="C262" s="850" t="s">
        <v>1112</v>
      </c>
      <c r="D262" s="849">
        <v>17</v>
      </c>
      <c r="E262" s="849" t="s">
        <v>232</v>
      </c>
      <c r="F262" s="849">
        <v>380</v>
      </c>
      <c r="G262" s="843" t="s">
        <v>234</v>
      </c>
      <c r="H262" s="862"/>
      <c r="I262" s="791">
        <f t="shared" si="49"/>
        <v>0</v>
      </c>
      <c r="J262" s="806">
        <f>I262</f>
        <v>0</v>
      </c>
      <c r="K262" s="813" t="e">
        <f>J262*(1+$L$5)</f>
        <v>#REF!</v>
      </c>
      <c r="L262" s="436" t="s">
        <v>207</v>
      </c>
      <c r="M262" s="252">
        <v>0</v>
      </c>
      <c r="N262" s="438">
        <f t="shared" si="54"/>
        <v>0</v>
      </c>
      <c r="O262" s="439" t="e">
        <f>#REF!*(1-$O$5)</f>
        <v>#REF!</v>
      </c>
      <c r="P262" s="807" t="e">
        <f>SUM(N262*O262,N263*O263,N264*O264,N265*O265)</f>
        <v>#REF!</v>
      </c>
      <c r="Q262" s="808">
        <v>1</v>
      </c>
      <c r="R262" s="807" t="e">
        <f>Q262*P262</f>
        <v>#REF!</v>
      </c>
      <c r="S262" s="809" t="e">
        <f>R262*(1+$R$5)</f>
        <v>#REF!</v>
      </c>
      <c r="T262" s="802" t="e">
        <f>J262+R262</f>
        <v>#REF!</v>
      </c>
      <c r="U262" s="802" t="e">
        <f>S262+K262</f>
        <v>#REF!</v>
      </c>
      <c r="V262" s="802" t="e">
        <f>U262*(1+$U$5)</f>
        <v>#REF!</v>
      </c>
      <c r="W262" s="861"/>
      <c r="X262" s="859"/>
      <c r="Y262" s="860"/>
      <c r="Z262" s="500"/>
      <c r="AA262" s="514"/>
      <c r="AB262" s="500"/>
      <c r="AC262" s="500"/>
      <c r="AD262" s="500"/>
      <c r="AE262" s="501"/>
      <c r="AF262" s="515"/>
      <c r="AG262" s="516"/>
      <c r="AH262" s="517"/>
      <c r="AI262" s="518"/>
      <c r="AJ262" s="856"/>
      <c r="AK262" s="857"/>
      <c r="AO262" s="519"/>
      <c r="AP262" s="520"/>
      <c r="AQ262" s="500"/>
    </row>
    <row r="263" spans="2:43">
      <c r="B263" s="827"/>
      <c r="C263" s="850"/>
      <c r="D263" s="849"/>
      <c r="E263" s="834"/>
      <c r="F263" s="834"/>
      <c r="G263" s="844"/>
      <c r="H263" s="863"/>
      <c r="I263" s="791"/>
      <c r="J263" s="806"/>
      <c r="K263" s="814"/>
      <c r="L263" s="436" t="s">
        <v>185</v>
      </c>
      <c r="M263" s="252">
        <v>0</v>
      </c>
      <c r="N263" s="438">
        <f t="shared" si="54"/>
        <v>0</v>
      </c>
      <c r="O263" s="439" t="e">
        <f>#REF!*(1-$O$5)</f>
        <v>#REF!</v>
      </c>
      <c r="P263" s="807"/>
      <c r="Q263" s="808"/>
      <c r="R263" s="807"/>
      <c r="S263" s="810"/>
      <c r="T263" s="802"/>
      <c r="U263" s="812"/>
      <c r="V263" s="802"/>
      <c r="W263" s="861"/>
      <c r="X263" s="859"/>
      <c r="Y263" s="860"/>
      <c r="Z263" s="500"/>
      <c r="AA263" s="514"/>
      <c r="AB263" s="500"/>
      <c r="AC263" s="515"/>
      <c r="AD263" s="515"/>
      <c r="AE263" s="501"/>
      <c r="AF263" s="515"/>
      <c r="AG263" s="516"/>
      <c r="AH263" s="517"/>
      <c r="AI263" s="518"/>
      <c r="AJ263" s="856"/>
      <c r="AK263" s="857"/>
      <c r="AO263" s="519"/>
      <c r="AP263" s="520"/>
      <c r="AQ263" s="500"/>
    </row>
    <row r="264" spans="2:43">
      <c r="B264" s="827"/>
      <c r="C264" s="850"/>
      <c r="D264" s="849"/>
      <c r="E264" s="834"/>
      <c r="F264" s="834"/>
      <c r="G264" s="844"/>
      <c r="H264" s="863"/>
      <c r="I264" s="791"/>
      <c r="J264" s="806"/>
      <c r="K264" s="814"/>
      <c r="L264" s="436" t="s">
        <v>220</v>
      </c>
      <c r="M264" s="252">
        <v>0</v>
      </c>
      <c r="N264" s="438">
        <f t="shared" si="54"/>
        <v>0</v>
      </c>
      <c r="O264" s="439" t="e">
        <f>#REF!*(1-$O$5)</f>
        <v>#REF!</v>
      </c>
      <c r="P264" s="807"/>
      <c r="Q264" s="808"/>
      <c r="R264" s="807"/>
      <c r="S264" s="810"/>
      <c r="T264" s="802"/>
      <c r="U264" s="812"/>
      <c r="V264" s="802"/>
      <c r="W264" s="861"/>
      <c r="X264" s="859"/>
      <c r="Y264" s="860"/>
      <c r="Z264" s="500"/>
      <c r="AA264" s="514"/>
      <c r="AB264" s="500"/>
      <c r="AC264" s="515"/>
      <c r="AD264" s="515"/>
      <c r="AE264" s="501"/>
      <c r="AF264" s="515"/>
      <c r="AG264" s="516"/>
      <c r="AH264" s="517"/>
      <c r="AI264" s="518"/>
      <c r="AJ264" s="856"/>
      <c r="AK264" s="857"/>
      <c r="AO264" s="519"/>
      <c r="AP264" s="520"/>
      <c r="AQ264" s="500"/>
    </row>
    <row r="265" spans="2:43">
      <c r="B265" s="827"/>
      <c r="C265" s="850"/>
      <c r="D265" s="849"/>
      <c r="E265" s="834"/>
      <c r="F265" s="834"/>
      <c r="G265" s="845"/>
      <c r="H265" s="864"/>
      <c r="I265" s="791"/>
      <c r="J265" s="806"/>
      <c r="K265" s="815"/>
      <c r="L265" s="436" t="s">
        <v>226</v>
      </c>
      <c r="M265" s="252">
        <v>0</v>
      </c>
      <c r="N265" s="438">
        <f t="shared" si="54"/>
        <v>0</v>
      </c>
      <c r="O265" s="439" t="e">
        <f>#REF!*(1-$O$5)</f>
        <v>#REF!</v>
      </c>
      <c r="P265" s="807"/>
      <c r="Q265" s="808"/>
      <c r="R265" s="807"/>
      <c r="S265" s="811"/>
      <c r="T265" s="802"/>
      <c r="U265" s="812"/>
      <c r="V265" s="802"/>
      <c r="W265" s="861"/>
      <c r="X265" s="859"/>
      <c r="Y265" s="860"/>
      <c r="Z265" s="500"/>
      <c r="AA265" s="514"/>
      <c r="AB265" s="500"/>
      <c r="AC265" s="515"/>
      <c r="AD265" s="515"/>
      <c r="AE265" s="501"/>
      <c r="AF265" s="515"/>
      <c r="AG265" s="516"/>
      <c r="AH265" s="517"/>
      <c r="AI265" s="518"/>
      <c r="AJ265" s="856"/>
      <c r="AK265" s="857"/>
      <c r="AO265" s="519"/>
      <c r="AP265" s="520"/>
      <c r="AQ265" s="500"/>
    </row>
    <row r="266" spans="2:43" ht="15">
      <c r="B266" s="827">
        <v>65</v>
      </c>
      <c r="C266" s="850" t="s">
        <v>1113</v>
      </c>
      <c r="D266" s="849">
        <v>17</v>
      </c>
      <c r="E266" s="849" t="s">
        <v>232</v>
      </c>
      <c r="F266" s="849">
        <v>220</v>
      </c>
      <c r="G266" s="843" t="s">
        <v>234</v>
      </c>
      <c r="H266" s="862"/>
      <c r="I266" s="791">
        <f t="shared" si="50"/>
        <v>0</v>
      </c>
      <c r="J266" s="806">
        <f>I266</f>
        <v>0</v>
      </c>
      <c r="K266" s="813" t="e">
        <f>J266*(1+$L$5)</f>
        <v>#REF!</v>
      </c>
      <c r="L266" s="436" t="s">
        <v>207</v>
      </c>
      <c r="M266" s="252">
        <v>0</v>
      </c>
      <c r="N266" s="438">
        <f t="shared" si="54"/>
        <v>0</v>
      </c>
      <c r="O266" s="439" t="e">
        <f>#REF!*(1-$O$5)</f>
        <v>#REF!</v>
      </c>
      <c r="P266" s="807" t="e">
        <f>SUM(N266*O266,N267*O267,N268*O268,N269*O269)</f>
        <v>#REF!</v>
      </c>
      <c r="Q266" s="808">
        <v>1</v>
      </c>
      <c r="R266" s="807" t="e">
        <f>Q266*P266</f>
        <v>#REF!</v>
      </c>
      <c r="S266" s="809" t="e">
        <f>R266*(1+$R$5)</f>
        <v>#REF!</v>
      </c>
      <c r="T266" s="802" t="e">
        <f>J266+R266</f>
        <v>#REF!</v>
      </c>
      <c r="U266" s="802" t="e">
        <f>S266+K266</f>
        <v>#REF!</v>
      </c>
      <c r="V266" s="802" t="e">
        <f>U266*(1+$U$5)</f>
        <v>#REF!</v>
      </c>
      <c r="W266" s="521"/>
      <c r="X266" s="522"/>
      <c r="Y266" s="523"/>
      <c r="Z266" s="500"/>
      <c r="AA266" s="514"/>
      <c r="AB266" s="500"/>
      <c r="AC266" s="515"/>
      <c r="AD266" s="515"/>
      <c r="AE266" s="501"/>
      <c r="AF266" s="515"/>
      <c r="AG266" s="516"/>
      <c r="AH266" s="517"/>
      <c r="AI266" s="518"/>
      <c r="AJ266" s="524"/>
      <c r="AK266" s="525"/>
      <c r="AO266" s="519"/>
      <c r="AP266" s="520"/>
      <c r="AQ266" s="500"/>
    </row>
    <row r="267" spans="2:43" ht="15">
      <c r="B267" s="827"/>
      <c r="C267" s="850"/>
      <c r="D267" s="849"/>
      <c r="E267" s="834"/>
      <c r="F267" s="834"/>
      <c r="G267" s="844"/>
      <c r="H267" s="863"/>
      <c r="I267" s="791"/>
      <c r="J267" s="806"/>
      <c r="K267" s="814"/>
      <c r="L267" s="436" t="s">
        <v>185</v>
      </c>
      <c r="M267" s="252">
        <v>0</v>
      </c>
      <c r="N267" s="438">
        <f t="shared" si="54"/>
        <v>0</v>
      </c>
      <c r="O267" s="439" t="e">
        <f>#REF!*(1-$O$5)</f>
        <v>#REF!</v>
      </c>
      <c r="P267" s="807"/>
      <c r="Q267" s="808"/>
      <c r="R267" s="807"/>
      <c r="S267" s="810"/>
      <c r="T267" s="802"/>
      <c r="U267" s="812"/>
      <c r="V267" s="802"/>
      <c r="W267" s="521"/>
      <c r="X267" s="522"/>
      <c r="Y267" s="523"/>
      <c r="Z267" s="500"/>
      <c r="AA267" s="514"/>
      <c r="AB267" s="500"/>
      <c r="AC267" s="515"/>
      <c r="AD267" s="515"/>
      <c r="AE267" s="501"/>
      <c r="AF267" s="515"/>
      <c r="AG267" s="516"/>
      <c r="AH267" s="517"/>
      <c r="AI267" s="518"/>
      <c r="AJ267" s="524"/>
      <c r="AK267" s="525"/>
      <c r="AO267" s="519"/>
      <c r="AP267" s="520"/>
      <c r="AQ267" s="500"/>
    </row>
    <row r="268" spans="2:43" ht="15">
      <c r="B268" s="827"/>
      <c r="C268" s="850"/>
      <c r="D268" s="849"/>
      <c r="E268" s="834"/>
      <c r="F268" s="834"/>
      <c r="G268" s="844"/>
      <c r="H268" s="863"/>
      <c r="I268" s="791"/>
      <c r="J268" s="806"/>
      <c r="K268" s="814"/>
      <c r="L268" s="436" t="s">
        <v>220</v>
      </c>
      <c r="M268" s="252">
        <v>0</v>
      </c>
      <c r="N268" s="438">
        <f t="shared" si="54"/>
        <v>0</v>
      </c>
      <c r="O268" s="439" t="e">
        <f>#REF!*(1-$O$5)</f>
        <v>#REF!</v>
      </c>
      <c r="P268" s="807"/>
      <c r="Q268" s="808"/>
      <c r="R268" s="807"/>
      <c r="S268" s="810"/>
      <c r="T268" s="802"/>
      <c r="U268" s="812"/>
      <c r="V268" s="802"/>
      <c r="W268" s="521"/>
      <c r="X268" s="522"/>
      <c r="Y268" s="523"/>
      <c r="Z268" s="500"/>
      <c r="AA268" s="514"/>
      <c r="AB268" s="500"/>
      <c r="AC268" s="515"/>
      <c r="AD268" s="515"/>
      <c r="AE268" s="501"/>
      <c r="AF268" s="515"/>
      <c r="AG268" s="516"/>
      <c r="AH268" s="517"/>
      <c r="AI268" s="518"/>
      <c r="AJ268" s="524"/>
      <c r="AK268" s="525"/>
      <c r="AO268" s="519"/>
      <c r="AP268" s="520"/>
      <c r="AQ268" s="500"/>
    </row>
    <row r="269" spans="2:43" ht="15">
      <c r="B269" s="827"/>
      <c r="C269" s="850"/>
      <c r="D269" s="849"/>
      <c r="E269" s="834"/>
      <c r="F269" s="834"/>
      <c r="G269" s="845"/>
      <c r="H269" s="864"/>
      <c r="I269" s="791"/>
      <c r="J269" s="806"/>
      <c r="K269" s="815"/>
      <c r="L269" s="436" t="s">
        <v>226</v>
      </c>
      <c r="M269" s="252">
        <v>0</v>
      </c>
      <c r="N269" s="438">
        <f t="shared" si="54"/>
        <v>0</v>
      </c>
      <c r="O269" s="439" t="e">
        <f>#REF!*(1-$O$5)</f>
        <v>#REF!</v>
      </c>
      <c r="P269" s="807"/>
      <c r="Q269" s="808"/>
      <c r="R269" s="807"/>
      <c r="S269" s="811"/>
      <c r="T269" s="802"/>
      <c r="U269" s="812"/>
      <c r="V269" s="802"/>
      <c r="W269" s="521"/>
      <c r="X269" s="522"/>
      <c r="Y269" s="523"/>
      <c r="Z269" s="500"/>
      <c r="AA269" s="514"/>
      <c r="AB269" s="500"/>
      <c r="AC269" s="515"/>
      <c r="AD269" s="515"/>
      <c r="AE269" s="501"/>
      <c r="AF269" s="515"/>
      <c r="AG269" s="516"/>
      <c r="AH269" s="517"/>
      <c r="AI269" s="518"/>
      <c r="AJ269" s="524"/>
      <c r="AK269" s="525"/>
      <c r="AO269" s="519"/>
      <c r="AP269" s="520"/>
      <c r="AQ269" s="500"/>
    </row>
    <row r="270" spans="2:43">
      <c r="B270" s="827">
        <v>66</v>
      </c>
      <c r="C270" s="850" t="s">
        <v>723</v>
      </c>
      <c r="D270" s="849">
        <v>20</v>
      </c>
      <c r="E270" s="849" t="s">
        <v>232</v>
      </c>
      <c r="F270" s="849">
        <v>220</v>
      </c>
      <c r="G270" s="832" t="s">
        <v>234</v>
      </c>
      <c r="H270" s="862"/>
      <c r="I270" s="791">
        <f t="shared" si="51"/>
        <v>0</v>
      </c>
      <c r="J270" s="806">
        <f>I270</f>
        <v>0</v>
      </c>
      <c r="K270" s="813" t="e">
        <f>J270*(1+$L$5)</f>
        <v>#REF!</v>
      </c>
      <c r="L270" s="436" t="s">
        <v>207</v>
      </c>
      <c r="M270" s="252">
        <v>0</v>
      </c>
      <c r="N270" s="438">
        <f t="shared" si="54"/>
        <v>0</v>
      </c>
      <c r="O270" s="439" t="e">
        <f>#REF!*(1-$O$5)</f>
        <v>#REF!</v>
      </c>
      <c r="P270" s="807" t="e">
        <f>SUM(N270*O270,N271*O271,N272*O272,N273*O273)</f>
        <v>#REF!</v>
      </c>
      <c r="Q270" s="808">
        <v>1</v>
      </c>
      <c r="R270" s="807" t="e">
        <f>Q270*P270</f>
        <v>#REF!</v>
      </c>
      <c r="S270" s="809" t="e">
        <f>R270*(1+$R$5)</f>
        <v>#REF!</v>
      </c>
      <c r="T270" s="802" t="e">
        <f>J270+R270</f>
        <v>#REF!</v>
      </c>
      <c r="U270" s="802" t="e">
        <f>S270+K270</f>
        <v>#REF!</v>
      </c>
      <c r="V270" s="802" t="e">
        <f>U270*(1+$U$5)</f>
        <v>#REF!</v>
      </c>
      <c r="W270" s="861"/>
      <c r="X270" s="859"/>
      <c r="Y270" s="860"/>
      <c r="Z270" s="500"/>
      <c r="AA270" s="514"/>
      <c r="AB270" s="500"/>
      <c r="AC270" s="500"/>
      <c r="AD270" s="500"/>
      <c r="AE270" s="501"/>
      <c r="AF270" s="515"/>
      <c r="AG270" s="516"/>
      <c r="AH270" s="517"/>
      <c r="AI270" s="518"/>
      <c r="AJ270" s="856"/>
      <c r="AK270" s="857"/>
      <c r="AO270" s="519"/>
      <c r="AP270" s="520"/>
      <c r="AQ270" s="500"/>
    </row>
    <row r="271" spans="2:43">
      <c r="B271" s="827"/>
      <c r="C271" s="850"/>
      <c r="D271" s="849"/>
      <c r="E271" s="834"/>
      <c r="F271" s="834"/>
      <c r="G271" s="831"/>
      <c r="H271" s="863"/>
      <c r="I271" s="791"/>
      <c r="J271" s="806"/>
      <c r="K271" s="814"/>
      <c r="L271" s="436" t="s">
        <v>185</v>
      </c>
      <c r="M271" s="252">
        <v>0</v>
      </c>
      <c r="N271" s="438">
        <f t="shared" si="54"/>
        <v>0</v>
      </c>
      <c r="O271" s="439" t="e">
        <f>#REF!*(1-$O$5)</f>
        <v>#REF!</v>
      </c>
      <c r="P271" s="807"/>
      <c r="Q271" s="808"/>
      <c r="R271" s="807"/>
      <c r="S271" s="810"/>
      <c r="T271" s="802"/>
      <c r="U271" s="812"/>
      <c r="V271" s="802"/>
      <c r="W271" s="861"/>
      <c r="X271" s="859"/>
      <c r="Y271" s="860"/>
      <c r="Z271" s="500"/>
      <c r="AA271" s="514"/>
      <c r="AB271" s="500"/>
      <c r="AC271" s="515"/>
      <c r="AD271" s="515"/>
      <c r="AE271" s="501"/>
      <c r="AF271" s="515"/>
      <c r="AG271" s="516"/>
      <c r="AH271" s="517"/>
      <c r="AI271" s="518"/>
      <c r="AJ271" s="856"/>
      <c r="AK271" s="857"/>
      <c r="AO271" s="519"/>
      <c r="AP271" s="520"/>
      <c r="AQ271" s="500"/>
    </row>
    <row r="272" spans="2:43">
      <c r="B272" s="827"/>
      <c r="C272" s="850"/>
      <c r="D272" s="849"/>
      <c r="E272" s="834"/>
      <c r="F272" s="834"/>
      <c r="G272" s="831"/>
      <c r="H272" s="863"/>
      <c r="I272" s="791"/>
      <c r="J272" s="806"/>
      <c r="K272" s="814"/>
      <c r="L272" s="436" t="s">
        <v>220</v>
      </c>
      <c r="M272" s="252">
        <v>0</v>
      </c>
      <c r="N272" s="438">
        <f t="shared" si="54"/>
        <v>0</v>
      </c>
      <c r="O272" s="439" t="e">
        <f>#REF!*(1-$O$5)</f>
        <v>#REF!</v>
      </c>
      <c r="P272" s="807"/>
      <c r="Q272" s="808"/>
      <c r="R272" s="807"/>
      <c r="S272" s="810"/>
      <c r="T272" s="802"/>
      <c r="U272" s="812"/>
      <c r="V272" s="802"/>
      <c r="W272" s="861"/>
      <c r="X272" s="859"/>
      <c r="Y272" s="860"/>
      <c r="Z272" s="500"/>
      <c r="AA272" s="514"/>
      <c r="AB272" s="500"/>
      <c r="AC272" s="515"/>
      <c r="AD272" s="515"/>
      <c r="AE272" s="501"/>
      <c r="AF272" s="515"/>
      <c r="AG272" s="516"/>
      <c r="AH272" s="517"/>
      <c r="AI272" s="518"/>
      <c r="AJ272" s="856"/>
      <c r="AK272" s="857"/>
      <c r="AO272" s="519"/>
      <c r="AP272" s="520"/>
      <c r="AQ272" s="500"/>
    </row>
    <row r="273" spans="2:43">
      <c r="B273" s="827"/>
      <c r="C273" s="850"/>
      <c r="D273" s="849"/>
      <c r="E273" s="834"/>
      <c r="F273" s="834"/>
      <c r="G273" s="831"/>
      <c r="H273" s="864"/>
      <c r="I273" s="791"/>
      <c r="J273" s="806"/>
      <c r="K273" s="815"/>
      <c r="L273" s="436" t="s">
        <v>226</v>
      </c>
      <c r="M273" s="252">
        <v>0</v>
      </c>
      <c r="N273" s="438">
        <f t="shared" si="54"/>
        <v>0</v>
      </c>
      <c r="O273" s="439" t="e">
        <f>#REF!*(1-$O$5)</f>
        <v>#REF!</v>
      </c>
      <c r="P273" s="807"/>
      <c r="Q273" s="808"/>
      <c r="R273" s="807"/>
      <c r="S273" s="811"/>
      <c r="T273" s="802"/>
      <c r="U273" s="812"/>
      <c r="V273" s="802"/>
      <c r="W273" s="861"/>
      <c r="X273" s="859"/>
      <c r="Y273" s="860"/>
      <c r="Z273" s="500"/>
      <c r="AA273" s="514"/>
      <c r="AB273" s="500"/>
      <c r="AC273" s="515"/>
      <c r="AD273" s="515"/>
      <c r="AE273" s="501"/>
      <c r="AF273" s="515"/>
      <c r="AG273" s="516"/>
      <c r="AH273" s="517"/>
      <c r="AI273" s="518"/>
      <c r="AJ273" s="856"/>
      <c r="AK273" s="857"/>
      <c r="AO273" s="519"/>
      <c r="AP273" s="520"/>
      <c r="AQ273" s="500"/>
    </row>
    <row r="274" spans="2:43">
      <c r="B274" s="827">
        <v>67</v>
      </c>
      <c r="C274" s="850" t="s">
        <v>724</v>
      </c>
      <c r="D274" s="849">
        <v>20</v>
      </c>
      <c r="E274" s="849" t="s">
        <v>232</v>
      </c>
      <c r="F274" s="849">
        <v>380</v>
      </c>
      <c r="G274" s="832" t="s">
        <v>234</v>
      </c>
      <c r="H274" s="862"/>
      <c r="I274" s="791">
        <f t="shared" si="52"/>
        <v>0</v>
      </c>
      <c r="J274" s="806">
        <f>I274</f>
        <v>0</v>
      </c>
      <c r="K274" s="813" t="e">
        <f>J274*(1+$L$5)</f>
        <v>#REF!</v>
      </c>
      <c r="L274" s="436" t="s">
        <v>207</v>
      </c>
      <c r="M274" s="252">
        <v>0</v>
      </c>
      <c r="N274" s="438">
        <f t="shared" si="54"/>
        <v>0</v>
      </c>
      <c r="O274" s="439" t="e">
        <f>#REF!*(1-$O$5)</f>
        <v>#REF!</v>
      </c>
      <c r="P274" s="807" t="e">
        <f>SUM(N274*O274,N275*O275,N276*O276,N277*O277)</f>
        <v>#REF!</v>
      </c>
      <c r="Q274" s="808">
        <v>1</v>
      </c>
      <c r="R274" s="807" t="e">
        <f>Q274*P274</f>
        <v>#REF!</v>
      </c>
      <c r="S274" s="809" t="e">
        <f>R274*(1+$R$5)</f>
        <v>#REF!</v>
      </c>
      <c r="T274" s="802" t="e">
        <f>J274+R274</f>
        <v>#REF!</v>
      </c>
      <c r="U274" s="802" t="e">
        <f>S274+K274</f>
        <v>#REF!</v>
      </c>
      <c r="V274" s="802" t="e">
        <f>U274*(1+$U$5)</f>
        <v>#REF!</v>
      </c>
      <c r="W274" s="861"/>
      <c r="X274" s="859"/>
      <c r="Y274" s="860"/>
      <c r="Z274" s="500"/>
      <c r="AA274" s="514"/>
      <c r="AB274" s="500"/>
      <c r="AC274" s="500"/>
      <c r="AD274" s="500"/>
      <c r="AE274" s="501"/>
      <c r="AF274" s="515"/>
      <c r="AG274" s="516"/>
      <c r="AH274" s="517"/>
      <c r="AI274" s="518"/>
      <c r="AJ274" s="856"/>
      <c r="AK274" s="857"/>
      <c r="AO274" s="519"/>
      <c r="AP274" s="520"/>
      <c r="AQ274" s="500"/>
    </row>
    <row r="275" spans="2:43">
      <c r="B275" s="827"/>
      <c r="C275" s="850"/>
      <c r="D275" s="849"/>
      <c r="E275" s="834"/>
      <c r="F275" s="834"/>
      <c r="G275" s="831"/>
      <c r="H275" s="863"/>
      <c r="I275" s="791"/>
      <c r="J275" s="806"/>
      <c r="K275" s="814"/>
      <c r="L275" s="436" t="s">
        <v>185</v>
      </c>
      <c r="M275" s="252">
        <v>0</v>
      </c>
      <c r="N275" s="438">
        <f t="shared" si="54"/>
        <v>0</v>
      </c>
      <c r="O275" s="439" t="e">
        <f>#REF!*(1-$O$5)</f>
        <v>#REF!</v>
      </c>
      <c r="P275" s="807"/>
      <c r="Q275" s="808"/>
      <c r="R275" s="807"/>
      <c r="S275" s="810"/>
      <c r="T275" s="802"/>
      <c r="U275" s="812"/>
      <c r="V275" s="802"/>
      <c r="W275" s="861"/>
      <c r="X275" s="859"/>
      <c r="Y275" s="860"/>
      <c r="Z275" s="500"/>
      <c r="AA275" s="514"/>
      <c r="AB275" s="500"/>
      <c r="AC275" s="515"/>
      <c r="AD275" s="515"/>
      <c r="AE275" s="501"/>
      <c r="AF275" s="515"/>
      <c r="AG275" s="516"/>
      <c r="AH275" s="517"/>
      <c r="AI275" s="518"/>
      <c r="AJ275" s="856"/>
      <c r="AK275" s="857"/>
      <c r="AO275" s="519"/>
      <c r="AP275" s="520"/>
      <c r="AQ275" s="500"/>
    </row>
    <row r="276" spans="2:43">
      <c r="B276" s="827"/>
      <c r="C276" s="850"/>
      <c r="D276" s="849"/>
      <c r="E276" s="834"/>
      <c r="F276" s="834"/>
      <c r="G276" s="831"/>
      <c r="H276" s="863"/>
      <c r="I276" s="791"/>
      <c r="J276" s="806"/>
      <c r="K276" s="814"/>
      <c r="L276" s="436" t="s">
        <v>220</v>
      </c>
      <c r="M276" s="252">
        <v>0</v>
      </c>
      <c r="N276" s="438">
        <f t="shared" si="54"/>
        <v>0</v>
      </c>
      <c r="O276" s="439" t="e">
        <f>#REF!*(1-$O$5)</f>
        <v>#REF!</v>
      </c>
      <c r="P276" s="807"/>
      <c r="Q276" s="808"/>
      <c r="R276" s="807"/>
      <c r="S276" s="810"/>
      <c r="T276" s="802"/>
      <c r="U276" s="812"/>
      <c r="V276" s="802"/>
      <c r="W276" s="861"/>
      <c r="X276" s="859"/>
      <c r="Y276" s="860"/>
      <c r="Z276" s="500"/>
      <c r="AA276" s="514"/>
      <c r="AB276" s="500"/>
      <c r="AC276" s="515"/>
      <c r="AD276" s="515"/>
      <c r="AE276" s="501"/>
      <c r="AF276" s="515"/>
      <c r="AG276" s="516"/>
      <c r="AH276" s="517"/>
      <c r="AI276" s="518"/>
      <c r="AJ276" s="856"/>
      <c r="AK276" s="857"/>
      <c r="AO276" s="519"/>
      <c r="AP276" s="520"/>
      <c r="AQ276" s="500"/>
    </row>
    <row r="277" spans="2:43">
      <c r="B277" s="827"/>
      <c r="C277" s="850"/>
      <c r="D277" s="849"/>
      <c r="E277" s="834"/>
      <c r="F277" s="834"/>
      <c r="G277" s="831"/>
      <c r="H277" s="864"/>
      <c r="I277" s="791"/>
      <c r="J277" s="806"/>
      <c r="K277" s="815"/>
      <c r="L277" s="436" t="s">
        <v>226</v>
      </c>
      <c r="M277" s="252">
        <v>0</v>
      </c>
      <c r="N277" s="438">
        <f t="shared" si="54"/>
        <v>0</v>
      </c>
      <c r="O277" s="439" t="e">
        <f>#REF!*(1-$O$5)</f>
        <v>#REF!</v>
      </c>
      <c r="P277" s="807"/>
      <c r="Q277" s="808"/>
      <c r="R277" s="807"/>
      <c r="S277" s="811"/>
      <c r="T277" s="802"/>
      <c r="U277" s="812"/>
      <c r="V277" s="802"/>
      <c r="W277" s="861"/>
      <c r="X277" s="859"/>
      <c r="Y277" s="860"/>
      <c r="Z277" s="500"/>
      <c r="AA277" s="514"/>
      <c r="AB277" s="500"/>
      <c r="AC277" s="515"/>
      <c r="AD277" s="515"/>
      <c r="AE277" s="501"/>
      <c r="AF277" s="515"/>
      <c r="AG277" s="516"/>
      <c r="AH277" s="517"/>
      <c r="AI277" s="518"/>
      <c r="AJ277" s="856"/>
      <c r="AK277" s="857"/>
      <c r="AO277" s="519"/>
      <c r="AP277" s="520"/>
      <c r="AQ277" s="500"/>
    </row>
    <row r="278" spans="2:43" ht="15" customHeight="1">
      <c r="B278" s="827">
        <v>68</v>
      </c>
      <c r="C278" s="850" t="s">
        <v>725</v>
      </c>
      <c r="D278" s="832">
        <v>22</v>
      </c>
      <c r="E278" s="832" t="s">
        <v>232</v>
      </c>
      <c r="F278" s="832">
        <v>380</v>
      </c>
      <c r="G278" s="832" t="s">
        <v>234</v>
      </c>
      <c r="H278" s="862"/>
      <c r="I278" s="791">
        <f t="shared" si="50"/>
        <v>0</v>
      </c>
      <c r="J278" s="806">
        <f>I278</f>
        <v>0</v>
      </c>
      <c r="K278" s="813" t="e">
        <f>J278*(1+$L$5)</f>
        <v>#REF!</v>
      </c>
      <c r="L278" s="436" t="s">
        <v>207</v>
      </c>
      <c r="M278" s="252">
        <v>0</v>
      </c>
      <c r="N278" s="438">
        <f t="shared" si="54"/>
        <v>0</v>
      </c>
      <c r="O278" s="439" t="e">
        <f>#REF!*(1-$O$5)</f>
        <v>#REF!</v>
      </c>
      <c r="P278" s="807" t="e">
        <f>SUM(N278*O278,N279*O279,N280*O280,N281*O281)</f>
        <v>#REF!</v>
      </c>
      <c r="Q278" s="808">
        <v>1</v>
      </c>
      <c r="R278" s="807" t="e">
        <f>Q278*P278</f>
        <v>#REF!</v>
      </c>
      <c r="S278" s="809" t="e">
        <f>R278*(1+$R$5)</f>
        <v>#REF!</v>
      </c>
      <c r="T278" s="802" t="e">
        <f>J278+R278</f>
        <v>#REF!</v>
      </c>
      <c r="U278" s="802" t="e">
        <f>S278+K278</f>
        <v>#REF!</v>
      </c>
      <c r="V278" s="802" t="e">
        <f>U278*(1+$U$5)</f>
        <v>#REF!</v>
      </c>
      <c r="W278" s="861"/>
      <c r="X278" s="859"/>
      <c r="Y278" s="860"/>
      <c r="Z278" s="500"/>
      <c r="AA278" s="514"/>
      <c r="AB278" s="500"/>
      <c r="AC278" s="500"/>
      <c r="AD278" s="500"/>
      <c r="AE278" s="501"/>
      <c r="AF278" s="515"/>
      <c r="AG278" s="516"/>
      <c r="AH278" s="517"/>
      <c r="AI278" s="518"/>
      <c r="AJ278" s="856"/>
      <c r="AK278" s="895"/>
      <c r="AO278" s="519"/>
      <c r="AP278" s="520"/>
      <c r="AQ278" s="500"/>
    </row>
    <row r="279" spans="2:43" ht="15" customHeight="1">
      <c r="B279" s="827"/>
      <c r="C279" s="850"/>
      <c r="D279" s="832"/>
      <c r="E279" s="831"/>
      <c r="F279" s="831"/>
      <c r="G279" s="831"/>
      <c r="H279" s="863"/>
      <c r="I279" s="791"/>
      <c r="J279" s="806"/>
      <c r="K279" s="814"/>
      <c r="L279" s="436" t="s">
        <v>185</v>
      </c>
      <c r="M279" s="252">
        <v>0</v>
      </c>
      <c r="N279" s="438">
        <f t="shared" si="54"/>
        <v>0</v>
      </c>
      <c r="O279" s="439" t="e">
        <f>#REF!*(1-$O$5)</f>
        <v>#REF!</v>
      </c>
      <c r="P279" s="807"/>
      <c r="Q279" s="808"/>
      <c r="R279" s="807"/>
      <c r="S279" s="810"/>
      <c r="T279" s="802"/>
      <c r="U279" s="812"/>
      <c r="V279" s="802"/>
      <c r="W279" s="861"/>
      <c r="X279" s="859"/>
      <c r="Y279" s="860"/>
      <c r="Z279" s="500"/>
      <c r="AA279" s="514"/>
      <c r="AB279" s="500"/>
      <c r="AC279" s="515"/>
      <c r="AD279" s="515"/>
      <c r="AE279" s="501"/>
      <c r="AF279" s="515"/>
      <c r="AG279" s="516"/>
      <c r="AH279" s="517"/>
      <c r="AI279" s="518"/>
      <c r="AJ279" s="856"/>
      <c r="AK279" s="895"/>
      <c r="AO279" s="519"/>
      <c r="AP279" s="520"/>
      <c r="AQ279" s="500"/>
    </row>
    <row r="280" spans="2:43" ht="15" customHeight="1">
      <c r="B280" s="827"/>
      <c r="C280" s="850"/>
      <c r="D280" s="832"/>
      <c r="E280" s="831"/>
      <c r="F280" s="831"/>
      <c r="G280" s="831"/>
      <c r="H280" s="863"/>
      <c r="I280" s="791"/>
      <c r="J280" s="806"/>
      <c r="K280" s="814"/>
      <c r="L280" s="436" t="s">
        <v>220</v>
      </c>
      <c r="M280" s="252">
        <v>0</v>
      </c>
      <c r="N280" s="438">
        <f t="shared" si="54"/>
        <v>0</v>
      </c>
      <c r="O280" s="439" t="e">
        <f>#REF!*(1-$O$5)</f>
        <v>#REF!</v>
      </c>
      <c r="P280" s="807"/>
      <c r="Q280" s="808"/>
      <c r="R280" s="807"/>
      <c r="S280" s="810"/>
      <c r="T280" s="802"/>
      <c r="U280" s="812"/>
      <c r="V280" s="802"/>
      <c r="W280" s="861"/>
      <c r="X280" s="859"/>
      <c r="Y280" s="860"/>
      <c r="Z280" s="500"/>
      <c r="AA280" s="514"/>
      <c r="AB280" s="500"/>
      <c r="AC280" s="515"/>
      <c r="AD280" s="515"/>
      <c r="AE280" s="501"/>
      <c r="AF280" s="515"/>
      <c r="AG280" s="516"/>
      <c r="AH280" s="517"/>
      <c r="AI280" s="518"/>
      <c r="AJ280" s="856"/>
      <c r="AK280" s="895"/>
      <c r="AO280" s="519"/>
      <c r="AP280" s="520"/>
      <c r="AQ280" s="500"/>
    </row>
    <row r="281" spans="2:43" ht="15" customHeight="1">
      <c r="B281" s="827"/>
      <c r="C281" s="850"/>
      <c r="D281" s="832"/>
      <c r="E281" s="831"/>
      <c r="F281" s="831"/>
      <c r="G281" s="831"/>
      <c r="H281" s="864"/>
      <c r="I281" s="791"/>
      <c r="J281" s="806"/>
      <c r="K281" s="815"/>
      <c r="L281" s="436" t="s">
        <v>226</v>
      </c>
      <c r="M281" s="252">
        <v>0</v>
      </c>
      <c r="N281" s="438">
        <f t="shared" si="54"/>
        <v>0</v>
      </c>
      <c r="O281" s="439" t="e">
        <f>#REF!*(1-$O$5)</f>
        <v>#REF!</v>
      </c>
      <c r="P281" s="807"/>
      <c r="Q281" s="808"/>
      <c r="R281" s="807"/>
      <c r="S281" s="811"/>
      <c r="T281" s="802"/>
      <c r="U281" s="812"/>
      <c r="V281" s="802"/>
      <c r="W281" s="861"/>
      <c r="X281" s="859"/>
      <c r="Y281" s="860"/>
      <c r="Z281" s="500"/>
      <c r="AA281" s="514"/>
      <c r="AB281" s="500"/>
      <c r="AC281" s="515"/>
      <c r="AD281" s="515"/>
      <c r="AE281" s="501"/>
      <c r="AF281" s="515"/>
      <c r="AG281" s="516"/>
      <c r="AH281" s="517"/>
      <c r="AI281" s="518"/>
      <c r="AJ281" s="856"/>
      <c r="AK281" s="895"/>
      <c r="AO281" s="519"/>
      <c r="AP281" s="520"/>
      <c r="AQ281" s="500"/>
    </row>
    <row r="282" spans="2:43" ht="15" customHeight="1">
      <c r="B282" s="827">
        <v>69</v>
      </c>
      <c r="C282" s="787" t="s">
        <v>726</v>
      </c>
      <c r="D282" s="865">
        <v>25</v>
      </c>
      <c r="E282" s="849" t="s">
        <v>232</v>
      </c>
      <c r="F282" s="849">
        <v>220</v>
      </c>
      <c r="G282" s="827" t="s">
        <v>277</v>
      </c>
      <c r="H282" s="862"/>
      <c r="I282" s="791">
        <f t="shared" ref="I282" si="55">H282*$I$5</f>
        <v>0</v>
      </c>
      <c r="J282" s="806">
        <f>I282</f>
        <v>0</v>
      </c>
      <c r="K282" s="813" t="e">
        <f>J282*(1+$L$5)</f>
        <v>#REF!</v>
      </c>
      <c r="L282" s="436" t="s">
        <v>207</v>
      </c>
      <c r="M282" s="252">
        <v>0</v>
      </c>
      <c r="N282" s="438">
        <f t="shared" si="54"/>
        <v>0</v>
      </c>
      <c r="O282" s="439" t="e">
        <f>#REF!*(1-$O$5)</f>
        <v>#REF!</v>
      </c>
      <c r="P282" s="807" t="e">
        <f>SUM(N282*O282,N283*O283,N284*O284,N285*O285)</f>
        <v>#REF!</v>
      </c>
      <c r="Q282" s="808">
        <v>1</v>
      </c>
      <c r="R282" s="807" t="e">
        <f>Q282*P282</f>
        <v>#REF!</v>
      </c>
      <c r="S282" s="809" t="e">
        <f>R282*(1+$R$5)</f>
        <v>#REF!</v>
      </c>
      <c r="T282" s="802" t="e">
        <f>J282+R282</f>
        <v>#REF!</v>
      </c>
      <c r="U282" s="802" t="e">
        <f>S282+K282</f>
        <v>#REF!</v>
      </c>
      <c r="V282" s="802" t="e">
        <f>U282*(1+$U$5)</f>
        <v>#REF!</v>
      </c>
      <c r="W282" s="861"/>
      <c r="X282" s="859"/>
      <c r="Y282" s="860"/>
      <c r="Z282" s="500"/>
      <c r="AA282" s="514"/>
      <c r="AB282" s="500"/>
      <c r="AC282" s="500"/>
      <c r="AD282" s="500"/>
      <c r="AE282" s="501"/>
      <c r="AF282" s="515"/>
      <c r="AG282" s="516"/>
      <c r="AH282" s="517"/>
      <c r="AI282" s="518"/>
      <c r="AJ282" s="856"/>
      <c r="AK282" s="857"/>
      <c r="AO282" s="519"/>
      <c r="AP282" s="520"/>
      <c r="AQ282" s="500"/>
    </row>
    <row r="283" spans="2:43" ht="15" customHeight="1">
      <c r="B283" s="827"/>
      <c r="C283" s="788"/>
      <c r="D283" s="865"/>
      <c r="E283" s="834"/>
      <c r="F283" s="834"/>
      <c r="G283" s="827"/>
      <c r="H283" s="863"/>
      <c r="I283" s="791"/>
      <c r="J283" s="806"/>
      <c r="K283" s="814"/>
      <c r="L283" s="436" t="s">
        <v>185</v>
      </c>
      <c r="M283" s="252">
        <v>0</v>
      </c>
      <c r="N283" s="438">
        <f t="shared" si="54"/>
        <v>0</v>
      </c>
      <c r="O283" s="439" t="e">
        <f>#REF!*(1-$O$5)</f>
        <v>#REF!</v>
      </c>
      <c r="P283" s="807"/>
      <c r="Q283" s="808"/>
      <c r="R283" s="807"/>
      <c r="S283" s="810"/>
      <c r="T283" s="802"/>
      <c r="U283" s="812"/>
      <c r="V283" s="802"/>
      <c r="W283" s="861"/>
      <c r="X283" s="859"/>
      <c r="Y283" s="860"/>
      <c r="Z283" s="500"/>
      <c r="AA283" s="514"/>
      <c r="AB283" s="500"/>
      <c r="AC283" s="515"/>
      <c r="AD283" s="515"/>
      <c r="AE283" s="501"/>
      <c r="AF283" s="515"/>
      <c r="AG283" s="516"/>
      <c r="AH283" s="517"/>
      <c r="AI283" s="518"/>
      <c r="AJ283" s="856"/>
      <c r="AK283" s="857"/>
      <c r="AO283" s="519"/>
      <c r="AP283" s="520"/>
      <c r="AQ283" s="500"/>
    </row>
    <row r="284" spans="2:43" ht="15" customHeight="1">
      <c r="B284" s="827"/>
      <c r="C284" s="788"/>
      <c r="D284" s="865"/>
      <c r="E284" s="834"/>
      <c r="F284" s="834"/>
      <c r="G284" s="827"/>
      <c r="H284" s="863"/>
      <c r="I284" s="791"/>
      <c r="J284" s="806"/>
      <c r="K284" s="814"/>
      <c r="L284" s="436" t="s">
        <v>220</v>
      </c>
      <c r="M284" s="252">
        <v>0</v>
      </c>
      <c r="N284" s="438">
        <f t="shared" si="54"/>
        <v>0</v>
      </c>
      <c r="O284" s="439" t="e">
        <f>#REF!*(1-$O$5)</f>
        <v>#REF!</v>
      </c>
      <c r="P284" s="807"/>
      <c r="Q284" s="808"/>
      <c r="R284" s="807"/>
      <c r="S284" s="810"/>
      <c r="T284" s="802"/>
      <c r="U284" s="812"/>
      <c r="V284" s="802"/>
      <c r="W284" s="861"/>
      <c r="X284" s="859"/>
      <c r="Y284" s="860"/>
      <c r="Z284" s="500"/>
      <c r="AA284" s="514"/>
      <c r="AB284" s="500"/>
      <c r="AC284" s="515"/>
      <c r="AD284" s="515"/>
      <c r="AE284" s="501"/>
      <c r="AF284" s="515"/>
      <c r="AG284" s="516"/>
      <c r="AH284" s="517"/>
      <c r="AI284" s="518"/>
      <c r="AJ284" s="856"/>
      <c r="AK284" s="857"/>
      <c r="AO284" s="519"/>
      <c r="AP284" s="520"/>
      <c r="AQ284" s="500"/>
    </row>
    <row r="285" spans="2:43" ht="15" customHeight="1">
      <c r="B285" s="827"/>
      <c r="C285" s="789"/>
      <c r="D285" s="865"/>
      <c r="E285" s="834"/>
      <c r="F285" s="834"/>
      <c r="G285" s="827"/>
      <c r="H285" s="864"/>
      <c r="I285" s="791"/>
      <c r="J285" s="806"/>
      <c r="K285" s="815"/>
      <c r="L285" s="436" t="s">
        <v>226</v>
      </c>
      <c r="M285" s="252">
        <v>0</v>
      </c>
      <c r="N285" s="438">
        <f t="shared" si="54"/>
        <v>0</v>
      </c>
      <c r="O285" s="439" t="e">
        <f>#REF!*(1-$O$5)</f>
        <v>#REF!</v>
      </c>
      <c r="P285" s="807"/>
      <c r="Q285" s="808"/>
      <c r="R285" s="807"/>
      <c r="S285" s="811"/>
      <c r="T285" s="802"/>
      <c r="U285" s="812"/>
      <c r="V285" s="802"/>
      <c r="W285" s="861"/>
      <c r="X285" s="859"/>
      <c r="Y285" s="860"/>
      <c r="Z285" s="500"/>
      <c r="AA285" s="514"/>
      <c r="AB285" s="500"/>
      <c r="AC285" s="515"/>
      <c r="AD285" s="515"/>
      <c r="AE285" s="501"/>
      <c r="AF285" s="515"/>
      <c r="AG285" s="516"/>
      <c r="AH285" s="517"/>
      <c r="AI285" s="518"/>
      <c r="AJ285" s="856"/>
      <c r="AK285" s="857"/>
      <c r="AO285" s="519"/>
      <c r="AP285" s="520"/>
      <c r="AQ285" s="500"/>
    </row>
    <row r="286" spans="2:43" ht="15" customHeight="1">
      <c r="B286" s="827">
        <v>70</v>
      </c>
      <c r="C286" s="787" t="s">
        <v>661</v>
      </c>
      <c r="D286" s="865">
        <v>25</v>
      </c>
      <c r="E286" s="849" t="s">
        <v>232</v>
      </c>
      <c r="F286" s="849">
        <v>380</v>
      </c>
      <c r="G286" s="840" t="s">
        <v>277</v>
      </c>
      <c r="H286" s="862"/>
      <c r="I286" s="791">
        <f t="shared" ref="I286:I318" si="56">H286*$I$5</f>
        <v>0</v>
      </c>
      <c r="J286" s="806">
        <f>I286</f>
        <v>0</v>
      </c>
      <c r="K286" s="813" t="e">
        <f>J286*(1+$L$5)</f>
        <v>#REF!</v>
      </c>
      <c r="L286" s="436" t="s">
        <v>207</v>
      </c>
      <c r="M286" s="252">
        <v>0</v>
      </c>
      <c r="N286" s="438">
        <f t="shared" si="54"/>
        <v>0</v>
      </c>
      <c r="O286" s="439" t="e">
        <f>#REF!*(1-$O$5)</f>
        <v>#REF!</v>
      </c>
      <c r="P286" s="807" t="e">
        <f>SUM(N286*O286,N287*O287,N288*O288,N289*O289)</f>
        <v>#REF!</v>
      </c>
      <c r="Q286" s="808">
        <v>1</v>
      </c>
      <c r="R286" s="807" t="e">
        <f>Q286*P286</f>
        <v>#REF!</v>
      </c>
      <c r="S286" s="809" t="e">
        <f>R286*(1+$R$5)</f>
        <v>#REF!</v>
      </c>
      <c r="T286" s="802" t="e">
        <f>J286+R286</f>
        <v>#REF!</v>
      </c>
      <c r="U286" s="802" t="e">
        <f>S286+K286</f>
        <v>#REF!</v>
      </c>
      <c r="V286" s="802" t="e">
        <f>U286*(1+$U$5)</f>
        <v>#REF!</v>
      </c>
      <c r="W286" s="861"/>
      <c r="X286" s="859"/>
      <c r="Y286" s="860"/>
      <c r="Z286" s="500"/>
      <c r="AA286" s="514"/>
      <c r="AB286" s="500"/>
      <c r="AC286" s="500"/>
      <c r="AD286" s="500"/>
      <c r="AE286" s="501"/>
      <c r="AF286" s="515"/>
      <c r="AG286" s="516"/>
      <c r="AH286" s="517"/>
      <c r="AI286" s="518"/>
      <c r="AJ286" s="856"/>
      <c r="AK286" s="857"/>
      <c r="AO286" s="519"/>
      <c r="AP286" s="520"/>
      <c r="AQ286" s="500"/>
    </row>
    <row r="287" spans="2:43" ht="15" customHeight="1">
      <c r="B287" s="827"/>
      <c r="C287" s="788"/>
      <c r="D287" s="865"/>
      <c r="E287" s="834"/>
      <c r="F287" s="834"/>
      <c r="G287" s="841"/>
      <c r="H287" s="863"/>
      <c r="I287" s="791"/>
      <c r="J287" s="806"/>
      <c r="K287" s="814"/>
      <c r="L287" s="436" t="s">
        <v>185</v>
      </c>
      <c r="M287" s="252">
        <v>0</v>
      </c>
      <c r="N287" s="438">
        <f t="shared" si="54"/>
        <v>0</v>
      </c>
      <c r="O287" s="439" t="e">
        <f>#REF!*(1-$O$5)</f>
        <v>#REF!</v>
      </c>
      <c r="P287" s="807"/>
      <c r="Q287" s="808"/>
      <c r="R287" s="807"/>
      <c r="S287" s="810"/>
      <c r="T287" s="802"/>
      <c r="U287" s="812"/>
      <c r="V287" s="802"/>
      <c r="W287" s="861"/>
      <c r="X287" s="859"/>
      <c r="Y287" s="860"/>
      <c r="Z287" s="500"/>
      <c r="AA287" s="514"/>
      <c r="AB287" s="500"/>
      <c r="AC287" s="515"/>
      <c r="AD287" s="515"/>
      <c r="AE287" s="501"/>
      <c r="AF287" s="515"/>
      <c r="AG287" s="516"/>
      <c r="AH287" s="517"/>
      <c r="AI287" s="518"/>
      <c r="AJ287" s="856"/>
      <c r="AK287" s="857"/>
      <c r="AO287" s="519"/>
      <c r="AP287" s="520"/>
      <c r="AQ287" s="500"/>
    </row>
    <row r="288" spans="2:43" ht="15" customHeight="1">
      <c r="B288" s="827"/>
      <c r="C288" s="788"/>
      <c r="D288" s="865"/>
      <c r="E288" s="834"/>
      <c r="F288" s="834"/>
      <c r="G288" s="841"/>
      <c r="H288" s="863"/>
      <c r="I288" s="791"/>
      <c r="J288" s="806"/>
      <c r="K288" s="814"/>
      <c r="L288" s="436" t="s">
        <v>220</v>
      </c>
      <c r="M288" s="252">
        <v>0</v>
      </c>
      <c r="N288" s="438">
        <f t="shared" si="54"/>
        <v>0</v>
      </c>
      <c r="O288" s="439" t="e">
        <f>#REF!*(1-$O$5)</f>
        <v>#REF!</v>
      </c>
      <c r="P288" s="807"/>
      <c r="Q288" s="808"/>
      <c r="R288" s="807"/>
      <c r="S288" s="810"/>
      <c r="T288" s="802"/>
      <c r="U288" s="812"/>
      <c r="V288" s="802"/>
      <c r="W288" s="861"/>
      <c r="X288" s="859"/>
      <c r="Y288" s="860"/>
      <c r="Z288" s="500"/>
      <c r="AA288" s="514"/>
      <c r="AB288" s="500"/>
      <c r="AC288" s="515"/>
      <c r="AD288" s="515"/>
      <c r="AE288" s="501"/>
      <c r="AF288" s="515"/>
      <c r="AG288" s="516"/>
      <c r="AH288" s="517"/>
      <c r="AI288" s="518"/>
      <c r="AJ288" s="856"/>
      <c r="AK288" s="857"/>
      <c r="AO288" s="519"/>
      <c r="AP288" s="520"/>
      <c r="AQ288" s="500"/>
    </row>
    <row r="289" spans="2:43" ht="15" customHeight="1">
      <c r="B289" s="827"/>
      <c r="C289" s="789"/>
      <c r="D289" s="865"/>
      <c r="E289" s="834"/>
      <c r="F289" s="834"/>
      <c r="G289" s="842"/>
      <c r="H289" s="864"/>
      <c r="I289" s="791"/>
      <c r="J289" s="806"/>
      <c r="K289" s="815"/>
      <c r="L289" s="436" t="s">
        <v>226</v>
      </c>
      <c r="M289" s="252">
        <v>0</v>
      </c>
      <c r="N289" s="438">
        <f t="shared" si="54"/>
        <v>0</v>
      </c>
      <c r="O289" s="439" t="e">
        <f>#REF!*(1-$O$5)</f>
        <v>#REF!</v>
      </c>
      <c r="P289" s="807"/>
      <c r="Q289" s="808"/>
      <c r="R289" s="807"/>
      <c r="S289" s="811"/>
      <c r="T289" s="802"/>
      <c r="U289" s="812"/>
      <c r="V289" s="802"/>
      <c r="W289" s="861"/>
      <c r="X289" s="859"/>
      <c r="Y289" s="860"/>
      <c r="Z289" s="500"/>
      <c r="AA289" s="514"/>
      <c r="AB289" s="500"/>
      <c r="AC289" s="515"/>
      <c r="AD289" s="515"/>
      <c r="AE289" s="501"/>
      <c r="AF289" s="515"/>
      <c r="AG289" s="516"/>
      <c r="AH289" s="517"/>
      <c r="AI289" s="518"/>
      <c r="AJ289" s="856"/>
      <c r="AK289" s="857"/>
      <c r="AO289" s="519"/>
      <c r="AP289" s="520"/>
      <c r="AQ289" s="500"/>
    </row>
    <row r="290" spans="2:43" ht="15" customHeight="1">
      <c r="B290" s="827">
        <v>71</v>
      </c>
      <c r="C290" s="853" t="s">
        <v>1131</v>
      </c>
      <c r="D290" s="865">
        <v>27</v>
      </c>
      <c r="E290" s="849" t="s">
        <v>232</v>
      </c>
      <c r="F290" s="849">
        <v>380</v>
      </c>
      <c r="G290" s="840" t="s">
        <v>277</v>
      </c>
      <c r="H290" s="862"/>
      <c r="I290" s="791">
        <f t="shared" ref="I290:I322" si="57">H290*$I$5</f>
        <v>0</v>
      </c>
      <c r="J290" s="806">
        <f>I290</f>
        <v>0</v>
      </c>
      <c r="K290" s="813" t="e">
        <f>J290*(1+$L$5)</f>
        <v>#REF!</v>
      </c>
      <c r="L290" s="436" t="s">
        <v>207</v>
      </c>
      <c r="M290" s="252">
        <v>0</v>
      </c>
      <c r="N290" s="438">
        <f t="shared" si="54"/>
        <v>0</v>
      </c>
      <c r="O290" s="439" t="e">
        <f>#REF!*(1-$O$5)</f>
        <v>#REF!</v>
      </c>
      <c r="P290" s="807" t="e">
        <f>SUM(N290*O290,N291*O291,N292*O292,N293*O293)</f>
        <v>#REF!</v>
      </c>
      <c r="Q290" s="808">
        <v>1</v>
      </c>
      <c r="R290" s="807" t="e">
        <f>Q290*P290</f>
        <v>#REF!</v>
      </c>
      <c r="S290" s="809" t="e">
        <f>R290*(1+$R$5)</f>
        <v>#REF!</v>
      </c>
      <c r="T290" s="802" t="e">
        <f>J290+R290</f>
        <v>#REF!</v>
      </c>
      <c r="U290" s="802" t="e">
        <f>S290+K290</f>
        <v>#REF!</v>
      </c>
      <c r="V290" s="802" t="e">
        <f>U290*(1+$U$5)</f>
        <v>#REF!</v>
      </c>
      <c r="W290" s="521"/>
      <c r="X290" s="522"/>
      <c r="Y290" s="523"/>
      <c r="Z290" s="500"/>
      <c r="AA290" s="514"/>
      <c r="AB290" s="500"/>
      <c r="AC290" s="515"/>
      <c r="AD290" s="515"/>
      <c r="AE290" s="501"/>
      <c r="AF290" s="515"/>
      <c r="AG290" s="516"/>
      <c r="AH290" s="517"/>
      <c r="AI290" s="518"/>
      <c r="AJ290" s="524"/>
      <c r="AK290" s="525"/>
      <c r="AO290" s="519"/>
      <c r="AP290" s="520"/>
      <c r="AQ290" s="500"/>
    </row>
    <row r="291" spans="2:43" ht="15" customHeight="1">
      <c r="B291" s="827"/>
      <c r="C291" s="854"/>
      <c r="D291" s="865"/>
      <c r="E291" s="834"/>
      <c r="F291" s="834"/>
      <c r="G291" s="841"/>
      <c r="H291" s="863"/>
      <c r="I291" s="791"/>
      <c r="J291" s="806"/>
      <c r="K291" s="814"/>
      <c r="L291" s="436" t="s">
        <v>185</v>
      </c>
      <c r="M291" s="252">
        <v>0</v>
      </c>
      <c r="N291" s="438">
        <f t="shared" si="54"/>
        <v>0</v>
      </c>
      <c r="O291" s="439" t="e">
        <f>#REF!*(1-$O$5)</f>
        <v>#REF!</v>
      </c>
      <c r="P291" s="807"/>
      <c r="Q291" s="808"/>
      <c r="R291" s="807"/>
      <c r="S291" s="810"/>
      <c r="T291" s="802"/>
      <c r="U291" s="812"/>
      <c r="V291" s="802"/>
      <c r="W291" s="521"/>
      <c r="X291" s="522"/>
      <c r="Y291" s="523"/>
      <c r="Z291" s="500"/>
      <c r="AA291" s="514"/>
      <c r="AB291" s="500"/>
      <c r="AC291" s="515"/>
      <c r="AD291" s="515"/>
      <c r="AE291" s="501"/>
      <c r="AF291" s="515"/>
      <c r="AG291" s="516"/>
      <c r="AH291" s="517"/>
      <c r="AI291" s="518"/>
      <c r="AJ291" s="524"/>
      <c r="AK291" s="525"/>
      <c r="AO291" s="519"/>
      <c r="AP291" s="520"/>
      <c r="AQ291" s="500"/>
    </row>
    <row r="292" spans="2:43" ht="15" customHeight="1">
      <c r="B292" s="827"/>
      <c r="C292" s="854"/>
      <c r="D292" s="865"/>
      <c r="E292" s="834"/>
      <c r="F292" s="834"/>
      <c r="G292" s="841"/>
      <c r="H292" s="863"/>
      <c r="I292" s="791"/>
      <c r="J292" s="806"/>
      <c r="K292" s="814"/>
      <c r="L292" s="436" t="s">
        <v>220</v>
      </c>
      <c r="M292" s="252">
        <v>0</v>
      </c>
      <c r="N292" s="438">
        <f t="shared" si="54"/>
        <v>0</v>
      </c>
      <c r="O292" s="439" t="e">
        <f>#REF!*(1-$O$5)</f>
        <v>#REF!</v>
      </c>
      <c r="P292" s="807"/>
      <c r="Q292" s="808"/>
      <c r="R292" s="807"/>
      <c r="S292" s="810"/>
      <c r="T292" s="802"/>
      <c r="U292" s="812"/>
      <c r="V292" s="802"/>
      <c r="W292" s="521"/>
      <c r="X292" s="522"/>
      <c r="Y292" s="523"/>
      <c r="Z292" s="500"/>
      <c r="AA292" s="514"/>
      <c r="AB292" s="500"/>
      <c r="AC292" s="515"/>
      <c r="AD292" s="515"/>
      <c r="AE292" s="501"/>
      <c r="AF292" s="515"/>
      <c r="AG292" s="516"/>
      <c r="AH292" s="517"/>
      <c r="AI292" s="518"/>
      <c r="AJ292" s="524"/>
      <c r="AK292" s="525"/>
      <c r="AO292" s="519"/>
      <c r="AP292" s="520"/>
      <c r="AQ292" s="500"/>
    </row>
    <row r="293" spans="2:43" ht="15" customHeight="1">
      <c r="B293" s="827"/>
      <c r="C293" s="855"/>
      <c r="D293" s="865"/>
      <c r="E293" s="834"/>
      <c r="F293" s="834"/>
      <c r="G293" s="842"/>
      <c r="H293" s="864"/>
      <c r="I293" s="791"/>
      <c r="J293" s="806"/>
      <c r="K293" s="815"/>
      <c r="L293" s="436" t="s">
        <v>226</v>
      </c>
      <c r="M293" s="252">
        <v>0</v>
      </c>
      <c r="N293" s="438">
        <f t="shared" si="54"/>
        <v>0</v>
      </c>
      <c r="O293" s="439" t="e">
        <f>#REF!*(1-$O$5)</f>
        <v>#REF!</v>
      </c>
      <c r="P293" s="807"/>
      <c r="Q293" s="808"/>
      <c r="R293" s="807"/>
      <c r="S293" s="811"/>
      <c r="T293" s="802"/>
      <c r="U293" s="812"/>
      <c r="V293" s="802"/>
      <c r="W293" s="521"/>
      <c r="X293" s="522"/>
      <c r="Y293" s="523"/>
      <c r="Z293" s="500"/>
      <c r="AA293" s="514"/>
      <c r="AB293" s="500"/>
      <c r="AC293" s="515"/>
      <c r="AD293" s="515"/>
      <c r="AE293" s="501"/>
      <c r="AF293" s="515"/>
      <c r="AG293" s="516"/>
      <c r="AH293" s="517"/>
      <c r="AI293" s="518"/>
      <c r="AJ293" s="524"/>
      <c r="AK293" s="525"/>
      <c r="AO293" s="519"/>
      <c r="AP293" s="520"/>
      <c r="AQ293" s="500"/>
    </row>
    <row r="294" spans="2:43" ht="15" customHeight="1">
      <c r="B294" s="827">
        <v>72</v>
      </c>
      <c r="C294" s="787" t="s">
        <v>727</v>
      </c>
      <c r="D294" s="865">
        <v>30</v>
      </c>
      <c r="E294" s="849" t="s">
        <v>232</v>
      </c>
      <c r="F294" s="849">
        <v>220</v>
      </c>
      <c r="G294" s="840" t="s">
        <v>277</v>
      </c>
      <c r="H294" s="862"/>
      <c r="I294" s="791">
        <f t="shared" ref="I294:I326" si="58">H294*$I$5</f>
        <v>0</v>
      </c>
      <c r="J294" s="806">
        <f>I294</f>
        <v>0</v>
      </c>
      <c r="K294" s="813" t="e">
        <f>J294*(1+$L$5)</f>
        <v>#REF!</v>
      </c>
      <c r="L294" s="436" t="s">
        <v>207</v>
      </c>
      <c r="M294" s="252">
        <v>0</v>
      </c>
      <c r="N294" s="438">
        <f t="shared" si="54"/>
        <v>0</v>
      </c>
      <c r="O294" s="439" t="e">
        <f>#REF!*(1-$O$5)</f>
        <v>#REF!</v>
      </c>
      <c r="P294" s="807" t="e">
        <f>SUM(N294*O294,N295*O295,N296*O296,N297*O297)</f>
        <v>#REF!</v>
      </c>
      <c r="Q294" s="808">
        <v>1</v>
      </c>
      <c r="R294" s="807" t="e">
        <f>Q294*P294</f>
        <v>#REF!</v>
      </c>
      <c r="S294" s="809" t="e">
        <f>R294*(1+$R$5)</f>
        <v>#REF!</v>
      </c>
      <c r="T294" s="802" t="e">
        <f>J294+R294</f>
        <v>#REF!</v>
      </c>
      <c r="U294" s="802" t="e">
        <f>S294+K294</f>
        <v>#REF!</v>
      </c>
      <c r="V294" s="802" t="e">
        <f>U294*(1+$U$5)</f>
        <v>#REF!</v>
      </c>
      <c r="W294" s="861"/>
      <c r="X294" s="859"/>
      <c r="Y294" s="860"/>
      <c r="Z294" s="500"/>
      <c r="AA294" s="514"/>
      <c r="AB294" s="500"/>
      <c r="AC294" s="500"/>
      <c r="AD294" s="500"/>
      <c r="AE294" s="501"/>
      <c r="AF294" s="515"/>
      <c r="AG294" s="516"/>
      <c r="AH294" s="517"/>
      <c r="AI294" s="518"/>
      <c r="AJ294" s="856"/>
      <c r="AK294" s="857"/>
      <c r="AO294" s="519"/>
      <c r="AP294" s="520"/>
      <c r="AQ294" s="500"/>
    </row>
    <row r="295" spans="2:43" ht="12.75" customHeight="1">
      <c r="B295" s="827"/>
      <c r="C295" s="788"/>
      <c r="D295" s="865"/>
      <c r="E295" s="834"/>
      <c r="F295" s="834"/>
      <c r="G295" s="841"/>
      <c r="H295" s="863"/>
      <c r="I295" s="791"/>
      <c r="J295" s="806"/>
      <c r="K295" s="814"/>
      <c r="L295" s="436" t="s">
        <v>185</v>
      </c>
      <c r="M295" s="252">
        <v>0</v>
      </c>
      <c r="N295" s="438">
        <f t="shared" si="54"/>
        <v>0</v>
      </c>
      <c r="O295" s="439" t="e">
        <f>#REF!*(1-$O$5)</f>
        <v>#REF!</v>
      </c>
      <c r="P295" s="807"/>
      <c r="Q295" s="808"/>
      <c r="R295" s="807"/>
      <c r="S295" s="810"/>
      <c r="T295" s="802"/>
      <c r="U295" s="812"/>
      <c r="V295" s="802"/>
      <c r="W295" s="861"/>
      <c r="X295" s="859"/>
      <c r="Y295" s="860"/>
      <c r="Z295" s="500"/>
      <c r="AA295" s="514"/>
      <c r="AB295" s="500"/>
      <c r="AC295" s="515"/>
      <c r="AD295" s="515"/>
      <c r="AE295" s="501"/>
      <c r="AF295" s="515"/>
      <c r="AG295" s="516"/>
      <c r="AH295" s="517"/>
      <c r="AI295" s="518"/>
      <c r="AJ295" s="856"/>
      <c r="AK295" s="857"/>
      <c r="AO295" s="519"/>
      <c r="AP295" s="520"/>
      <c r="AQ295" s="500"/>
    </row>
    <row r="296" spans="2:43" ht="12.75" customHeight="1">
      <c r="B296" s="827"/>
      <c r="C296" s="788"/>
      <c r="D296" s="865"/>
      <c r="E296" s="834"/>
      <c r="F296" s="834"/>
      <c r="G296" s="841"/>
      <c r="H296" s="863"/>
      <c r="I296" s="791"/>
      <c r="J296" s="806"/>
      <c r="K296" s="814"/>
      <c r="L296" s="436" t="s">
        <v>220</v>
      </c>
      <c r="M296" s="252">
        <v>0</v>
      </c>
      <c r="N296" s="438">
        <f t="shared" si="54"/>
        <v>0</v>
      </c>
      <c r="O296" s="439" t="e">
        <f>#REF!*(1-$O$5)</f>
        <v>#REF!</v>
      </c>
      <c r="P296" s="807"/>
      <c r="Q296" s="808"/>
      <c r="R296" s="807"/>
      <c r="S296" s="810"/>
      <c r="T296" s="802"/>
      <c r="U296" s="812"/>
      <c r="V296" s="802"/>
      <c r="W296" s="861"/>
      <c r="X296" s="859"/>
      <c r="Y296" s="860"/>
      <c r="Z296" s="500"/>
      <c r="AA296" s="514"/>
      <c r="AB296" s="500"/>
      <c r="AC296" s="515"/>
      <c r="AD296" s="515"/>
      <c r="AE296" s="501"/>
      <c r="AF296" s="515"/>
      <c r="AG296" s="516"/>
      <c r="AH296" s="517"/>
      <c r="AI296" s="518"/>
      <c r="AJ296" s="856"/>
      <c r="AK296" s="857"/>
      <c r="AO296" s="519"/>
      <c r="AP296" s="520"/>
      <c r="AQ296" s="500"/>
    </row>
    <row r="297" spans="2:43" ht="12.75" customHeight="1">
      <c r="B297" s="827"/>
      <c r="C297" s="789"/>
      <c r="D297" s="865"/>
      <c r="E297" s="834"/>
      <c r="F297" s="834"/>
      <c r="G297" s="842"/>
      <c r="H297" s="864"/>
      <c r="I297" s="791"/>
      <c r="J297" s="806"/>
      <c r="K297" s="815"/>
      <c r="L297" s="436" t="s">
        <v>226</v>
      </c>
      <c r="M297" s="252">
        <v>0</v>
      </c>
      <c r="N297" s="438">
        <f t="shared" si="54"/>
        <v>0</v>
      </c>
      <c r="O297" s="439" t="e">
        <f>#REF!*(1-$O$5)</f>
        <v>#REF!</v>
      </c>
      <c r="P297" s="807"/>
      <c r="Q297" s="808"/>
      <c r="R297" s="807"/>
      <c r="S297" s="811"/>
      <c r="T297" s="802"/>
      <c r="U297" s="812"/>
      <c r="V297" s="802"/>
      <c r="W297" s="861"/>
      <c r="X297" s="859"/>
      <c r="Y297" s="860"/>
      <c r="Z297" s="500"/>
      <c r="AA297" s="514"/>
      <c r="AB297" s="500"/>
      <c r="AC297" s="515"/>
      <c r="AD297" s="515"/>
      <c r="AE297" s="501"/>
      <c r="AF297" s="515"/>
      <c r="AG297" s="516"/>
      <c r="AH297" s="517"/>
      <c r="AI297" s="518"/>
      <c r="AJ297" s="856"/>
      <c r="AK297" s="857"/>
      <c r="AO297" s="519"/>
      <c r="AP297" s="520"/>
      <c r="AQ297" s="500"/>
    </row>
    <row r="298" spans="2:43" ht="12.75" customHeight="1">
      <c r="B298" s="827">
        <v>73</v>
      </c>
      <c r="C298" s="787" t="s">
        <v>728</v>
      </c>
      <c r="D298" s="865">
        <v>30</v>
      </c>
      <c r="E298" s="849" t="s">
        <v>232</v>
      </c>
      <c r="F298" s="849">
        <v>380</v>
      </c>
      <c r="G298" s="840" t="s">
        <v>277</v>
      </c>
      <c r="H298" s="862"/>
      <c r="I298" s="791">
        <f t="shared" ref="I298:I342" si="59">H298*$I$5</f>
        <v>0</v>
      </c>
      <c r="J298" s="806">
        <f>I298</f>
        <v>0</v>
      </c>
      <c r="K298" s="813" t="e">
        <f>J298*(1+$L$5)</f>
        <v>#REF!</v>
      </c>
      <c r="L298" s="436" t="s">
        <v>207</v>
      </c>
      <c r="M298" s="252">
        <v>0</v>
      </c>
      <c r="N298" s="438">
        <f t="shared" si="54"/>
        <v>0</v>
      </c>
      <c r="O298" s="439" t="e">
        <f>#REF!*(1-$O$5)</f>
        <v>#REF!</v>
      </c>
      <c r="P298" s="807" t="e">
        <f>SUM(N298*O298,N299*O299,N300*O300,N301*O301)</f>
        <v>#REF!</v>
      </c>
      <c r="Q298" s="808">
        <v>1</v>
      </c>
      <c r="R298" s="807" t="e">
        <f>Q298*P298</f>
        <v>#REF!</v>
      </c>
      <c r="S298" s="809" t="e">
        <f>R298*(1+$R$5)</f>
        <v>#REF!</v>
      </c>
      <c r="T298" s="802" t="e">
        <f>J298+R298</f>
        <v>#REF!</v>
      </c>
      <c r="U298" s="802" t="e">
        <f>S298+K298</f>
        <v>#REF!</v>
      </c>
      <c r="V298" s="802" t="e">
        <f>U298*(1+$U$5)</f>
        <v>#REF!</v>
      </c>
      <c r="W298" s="861"/>
      <c r="X298" s="859"/>
      <c r="Y298" s="860"/>
      <c r="Z298" s="500"/>
      <c r="AA298" s="514"/>
      <c r="AB298" s="500"/>
      <c r="AC298" s="500"/>
      <c r="AD298" s="500"/>
      <c r="AE298" s="501"/>
      <c r="AF298" s="515"/>
      <c r="AG298" s="516"/>
      <c r="AH298" s="517"/>
      <c r="AI298" s="518"/>
      <c r="AJ298" s="856"/>
      <c r="AK298" s="857"/>
      <c r="AO298" s="519"/>
      <c r="AP298" s="520"/>
      <c r="AQ298" s="500"/>
    </row>
    <row r="299" spans="2:43" ht="12.75" customHeight="1">
      <c r="B299" s="827"/>
      <c r="C299" s="788"/>
      <c r="D299" s="865"/>
      <c r="E299" s="834"/>
      <c r="F299" s="834"/>
      <c r="G299" s="841"/>
      <c r="H299" s="863"/>
      <c r="I299" s="791"/>
      <c r="J299" s="806"/>
      <c r="K299" s="814"/>
      <c r="L299" s="436" t="s">
        <v>185</v>
      </c>
      <c r="M299" s="252">
        <v>0</v>
      </c>
      <c r="N299" s="438">
        <f t="shared" si="54"/>
        <v>0</v>
      </c>
      <c r="O299" s="439" t="e">
        <f>#REF!*(1-$O$5)</f>
        <v>#REF!</v>
      </c>
      <c r="P299" s="807"/>
      <c r="Q299" s="808"/>
      <c r="R299" s="807"/>
      <c r="S299" s="810"/>
      <c r="T299" s="802"/>
      <c r="U299" s="812"/>
      <c r="V299" s="802"/>
      <c r="W299" s="861"/>
      <c r="X299" s="859"/>
      <c r="Y299" s="860"/>
      <c r="Z299" s="500"/>
      <c r="AA299" s="514"/>
      <c r="AB299" s="500"/>
      <c r="AC299" s="515"/>
      <c r="AD299" s="515"/>
      <c r="AE299" s="501"/>
      <c r="AF299" s="515"/>
      <c r="AG299" s="516"/>
      <c r="AH299" s="517"/>
      <c r="AI299" s="518"/>
      <c r="AJ299" s="856"/>
      <c r="AK299" s="857"/>
      <c r="AO299" s="519"/>
      <c r="AP299" s="520"/>
      <c r="AQ299" s="500"/>
    </row>
    <row r="300" spans="2:43" ht="12.75" customHeight="1">
      <c r="B300" s="827"/>
      <c r="C300" s="788"/>
      <c r="D300" s="865"/>
      <c r="E300" s="834"/>
      <c r="F300" s="834"/>
      <c r="G300" s="841"/>
      <c r="H300" s="863"/>
      <c r="I300" s="791"/>
      <c r="J300" s="806"/>
      <c r="K300" s="814"/>
      <c r="L300" s="436" t="s">
        <v>220</v>
      </c>
      <c r="M300" s="252">
        <v>0</v>
      </c>
      <c r="N300" s="438">
        <f t="shared" si="54"/>
        <v>0</v>
      </c>
      <c r="O300" s="439" t="e">
        <f>#REF!*(1-$O$5)</f>
        <v>#REF!</v>
      </c>
      <c r="P300" s="807"/>
      <c r="Q300" s="808"/>
      <c r="R300" s="807"/>
      <c r="S300" s="810"/>
      <c r="T300" s="802"/>
      <c r="U300" s="812"/>
      <c r="V300" s="802"/>
      <c r="W300" s="861"/>
      <c r="X300" s="859"/>
      <c r="Y300" s="860"/>
      <c r="Z300" s="500"/>
      <c r="AA300" s="514"/>
      <c r="AB300" s="500"/>
      <c r="AC300" s="515"/>
      <c r="AD300" s="515"/>
      <c r="AE300" s="501"/>
      <c r="AF300" s="515"/>
      <c r="AG300" s="516"/>
      <c r="AH300" s="517"/>
      <c r="AI300" s="518"/>
      <c r="AJ300" s="856"/>
      <c r="AK300" s="857"/>
      <c r="AO300" s="519"/>
      <c r="AP300" s="520"/>
      <c r="AQ300" s="500"/>
    </row>
    <row r="301" spans="2:43" ht="12.75" customHeight="1">
      <c r="B301" s="827"/>
      <c r="C301" s="789"/>
      <c r="D301" s="865"/>
      <c r="E301" s="834"/>
      <c r="F301" s="834"/>
      <c r="G301" s="842"/>
      <c r="H301" s="864"/>
      <c r="I301" s="791"/>
      <c r="J301" s="806"/>
      <c r="K301" s="815"/>
      <c r="L301" s="436" t="s">
        <v>226</v>
      </c>
      <c r="M301" s="252">
        <v>0</v>
      </c>
      <c r="N301" s="438">
        <f t="shared" si="54"/>
        <v>0</v>
      </c>
      <c r="O301" s="439" t="e">
        <f>#REF!*(1-$O$5)</f>
        <v>#REF!</v>
      </c>
      <c r="P301" s="807"/>
      <c r="Q301" s="808"/>
      <c r="R301" s="807"/>
      <c r="S301" s="811"/>
      <c r="T301" s="802"/>
      <c r="U301" s="812"/>
      <c r="V301" s="802"/>
      <c r="W301" s="861"/>
      <c r="X301" s="859"/>
      <c r="Y301" s="860"/>
      <c r="Z301" s="500"/>
      <c r="AA301" s="514"/>
      <c r="AB301" s="500"/>
      <c r="AC301" s="515"/>
      <c r="AD301" s="515"/>
      <c r="AE301" s="501"/>
      <c r="AF301" s="515"/>
      <c r="AG301" s="516"/>
      <c r="AH301" s="517"/>
      <c r="AI301" s="518"/>
      <c r="AJ301" s="856"/>
      <c r="AK301" s="857"/>
      <c r="AO301" s="519"/>
      <c r="AP301" s="520"/>
      <c r="AQ301" s="500"/>
    </row>
    <row r="302" spans="2:43" ht="12.75" customHeight="1">
      <c r="B302" s="827">
        <v>74</v>
      </c>
      <c r="C302" s="853" t="s">
        <v>1115</v>
      </c>
      <c r="D302" s="865">
        <v>33</v>
      </c>
      <c r="E302" s="849" t="s">
        <v>232</v>
      </c>
      <c r="F302" s="849">
        <v>380</v>
      </c>
      <c r="G302" s="840" t="s">
        <v>277</v>
      </c>
      <c r="H302" s="862"/>
      <c r="I302" s="791">
        <f t="shared" ref="I302:I334" si="60">H302*$I$5</f>
        <v>0</v>
      </c>
      <c r="J302" s="806">
        <f>I302</f>
        <v>0</v>
      </c>
      <c r="K302" s="813" t="e">
        <f>J302*(1+$L$5)</f>
        <v>#REF!</v>
      </c>
      <c r="L302" s="436" t="s">
        <v>207</v>
      </c>
      <c r="M302" s="252">
        <v>0</v>
      </c>
      <c r="N302" s="438">
        <f t="shared" si="54"/>
        <v>0</v>
      </c>
      <c r="O302" s="439" t="e">
        <f>#REF!*(1-$O$5)</f>
        <v>#REF!</v>
      </c>
      <c r="P302" s="807" t="e">
        <f>SUM(N302*O302,N303*O303,N304*O304,N305*O305)</f>
        <v>#REF!</v>
      </c>
      <c r="Q302" s="808">
        <v>1</v>
      </c>
      <c r="R302" s="807" t="e">
        <f>Q302*P302</f>
        <v>#REF!</v>
      </c>
      <c r="S302" s="809" t="e">
        <f>R302*(1+$R$5)</f>
        <v>#REF!</v>
      </c>
      <c r="T302" s="802" t="e">
        <f>J302+R302</f>
        <v>#REF!</v>
      </c>
      <c r="U302" s="802" t="e">
        <f>S302+K302</f>
        <v>#REF!</v>
      </c>
      <c r="V302" s="802" t="e">
        <f>U302*(1+$U$5)</f>
        <v>#REF!</v>
      </c>
      <c r="W302" s="521"/>
      <c r="X302" s="522"/>
      <c r="Y302" s="523"/>
      <c r="Z302" s="500"/>
      <c r="AA302" s="514"/>
      <c r="AB302" s="500"/>
      <c r="AC302" s="515"/>
      <c r="AD302" s="515"/>
      <c r="AE302" s="501"/>
      <c r="AF302" s="515"/>
      <c r="AG302" s="516"/>
      <c r="AH302" s="517"/>
      <c r="AI302" s="518"/>
      <c r="AJ302" s="524"/>
      <c r="AK302" s="525"/>
      <c r="AO302" s="519"/>
      <c r="AP302" s="520"/>
      <c r="AQ302" s="500"/>
    </row>
    <row r="303" spans="2:43" ht="12.75" customHeight="1">
      <c r="B303" s="827"/>
      <c r="C303" s="854"/>
      <c r="D303" s="865"/>
      <c r="E303" s="834"/>
      <c r="F303" s="834"/>
      <c r="G303" s="841"/>
      <c r="H303" s="863"/>
      <c r="I303" s="791"/>
      <c r="J303" s="806"/>
      <c r="K303" s="814"/>
      <c r="L303" s="436" t="s">
        <v>185</v>
      </c>
      <c r="M303" s="252">
        <v>0</v>
      </c>
      <c r="N303" s="438">
        <f t="shared" si="54"/>
        <v>0</v>
      </c>
      <c r="O303" s="439" t="e">
        <f>#REF!*(1-$O$5)</f>
        <v>#REF!</v>
      </c>
      <c r="P303" s="807"/>
      <c r="Q303" s="808"/>
      <c r="R303" s="807"/>
      <c r="S303" s="810"/>
      <c r="T303" s="802"/>
      <c r="U303" s="812"/>
      <c r="V303" s="802"/>
      <c r="W303" s="521"/>
      <c r="X303" s="522"/>
      <c r="Y303" s="523"/>
      <c r="Z303" s="500"/>
      <c r="AA303" s="514"/>
      <c r="AB303" s="500"/>
      <c r="AC303" s="515"/>
      <c r="AD303" s="515"/>
      <c r="AE303" s="501"/>
      <c r="AF303" s="515"/>
      <c r="AG303" s="516"/>
      <c r="AH303" s="517"/>
      <c r="AI303" s="518"/>
      <c r="AJ303" s="524"/>
      <c r="AK303" s="525"/>
      <c r="AO303" s="519"/>
      <c r="AP303" s="520"/>
      <c r="AQ303" s="500"/>
    </row>
    <row r="304" spans="2:43" ht="12.75" customHeight="1">
      <c r="B304" s="827"/>
      <c r="C304" s="854"/>
      <c r="D304" s="865"/>
      <c r="E304" s="834"/>
      <c r="F304" s="834"/>
      <c r="G304" s="841"/>
      <c r="H304" s="863"/>
      <c r="I304" s="791"/>
      <c r="J304" s="806"/>
      <c r="K304" s="814"/>
      <c r="L304" s="436" t="s">
        <v>220</v>
      </c>
      <c r="M304" s="252">
        <v>0</v>
      </c>
      <c r="N304" s="438">
        <f t="shared" si="54"/>
        <v>0</v>
      </c>
      <c r="O304" s="439" t="e">
        <f>#REF!*(1-$O$5)</f>
        <v>#REF!</v>
      </c>
      <c r="P304" s="807"/>
      <c r="Q304" s="808"/>
      <c r="R304" s="807"/>
      <c r="S304" s="810"/>
      <c r="T304" s="802"/>
      <c r="U304" s="812"/>
      <c r="V304" s="802"/>
      <c r="W304" s="521"/>
      <c r="X304" s="522"/>
      <c r="Y304" s="523"/>
      <c r="Z304" s="500"/>
      <c r="AA304" s="514"/>
      <c r="AB304" s="500"/>
      <c r="AC304" s="515"/>
      <c r="AD304" s="515"/>
      <c r="AE304" s="501"/>
      <c r="AF304" s="515"/>
      <c r="AG304" s="516"/>
      <c r="AH304" s="517"/>
      <c r="AI304" s="518"/>
      <c r="AJ304" s="524"/>
      <c r="AK304" s="525"/>
      <c r="AO304" s="519"/>
      <c r="AP304" s="520"/>
      <c r="AQ304" s="500"/>
    </row>
    <row r="305" spans="2:43" ht="12.75" customHeight="1">
      <c r="B305" s="827"/>
      <c r="C305" s="855"/>
      <c r="D305" s="865"/>
      <c r="E305" s="834"/>
      <c r="F305" s="834"/>
      <c r="G305" s="842"/>
      <c r="H305" s="864"/>
      <c r="I305" s="791"/>
      <c r="J305" s="806"/>
      <c r="K305" s="815"/>
      <c r="L305" s="436" t="s">
        <v>226</v>
      </c>
      <c r="M305" s="252">
        <v>0</v>
      </c>
      <c r="N305" s="438">
        <f t="shared" si="54"/>
        <v>0</v>
      </c>
      <c r="O305" s="439" t="e">
        <f>#REF!*(1-$O$5)</f>
        <v>#REF!</v>
      </c>
      <c r="P305" s="807"/>
      <c r="Q305" s="808"/>
      <c r="R305" s="807"/>
      <c r="S305" s="811"/>
      <c r="T305" s="802"/>
      <c r="U305" s="812"/>
      <c r="V305" s="802"/>
      <c r="W305" s="521"/>
      <c r="X305" s="522"/>
      <c r="Y305" s="523"/>
      <c r="Z305" s="500"/>
      <c r="AA305" s="514"/>
      <c r="AB305" s="500"/>
      <c r="AC305" s="515"/>
      <c r="AD305" s="515"/>
      <c r="AE305" s="501"/>
      <c r="AF305" s="515"/>
      <c r="AG305" s="516"/>
      <c r="AH305" s="517"/>
      <c r="AI305" s="518"/>
      <c r="AJ305" s="524"/>
      <c r="AK305" s="525"/>
      <c r="AO305" s="519"/>
      <c r="AP305" s="520"/>
      <c r="AQ305" s="500"/>
    </row>
    <row r="306" spans="2:43" ht="12.75" customHeight="1">
      <c r="B306" s="827">
        <v>75</v>
      </c>
      <c r="C306" s="853" t="s">
        <v>1114</v>
      </c>
      <c r="D306" s="865">
        <v>36</v>
      </c>
      <c r="E306" s="849" t="s">
        <v>232</v>
      </c>
      <c r="F306" s="849">
        <v>380</v>
      </c>
      <c r="G306" s="840" t="s">
        <v>277</v>
      </c>
      <c r="H306" s="862"/>
      <c r="I306" s="791">
        <f t="shared" ref="I306:I338" si="61">H306*$I$5</f>
        <v>0</v>
      </c>
      <c r="J306" s="806">
        <f>I306</f>
        <v>0</v>
      </c>
      <c r="K306" s="813" t="e">
        <f>J306*(1+$L$5)</f>
        <v>#REF!</v>
      </c>
      <c r="L306" s="436" t="s">
        <v>207</v>
      </c>
      <c r="M306" s="252">
        <v>0</v>
      </c>
      <c r="N306" s="438">
        <f t="shared" si="54"/>
        <v>0</v>
      </c>
      <c r="O306" s="439" t="e">
        <f>#REF!*(1-$O$5)</f>
        <v>#REF!</v>
      </c>
      <c r="P306" s="807" t="e">
        <f>SUM(N306*O306,N307*O307,N308*O308,N309*O309)</f>
        <v>#REF!</v>
      </c>
      <c r="Q306" s="808">
        <v>1</v>
      </c>
      <c r="R306" s="807" t="e">
        <f>Q306*P306</f>
        <v>#REF!</v>
      </c>
      <c r="S306" s="809" t="e">
        <f>R306*(1+$R$5)</f>
        <v>#REF!</v>
      </c>
      <c r="T306" s="802" t="e">
        <f>J306+R306</f>
        <v>#REF!</v>
      </c>
      <c r="U306" s="802" t="e">
        <f>S306+K306</f>
        <v>#REF!</v>
      </c>
      <c r="V306" s="802" t="e">
        <f>U306*(1+$U$5)</f>
        <v>#REF!</v>
      </c>
      <c r="W306" s="521"/>
      <c r="X306" s="522"/>
      <c r="Y306" s="523"/>
      <c r="Z306" s="500"/>
      <c r="AA306" s="514"/>
      <c r="AB306" s="500"/>
      <c r="AC306" s="515"/>
      <c r="AD306" s="515"/>
      <c r="AE306" s="501"/>
      <c r="AF306" s="515"/>
      <c r="AG306" s="516"/>
      <c r="AH306" s="517"/>
      <c r="AI306" s="518"/>
      <c r="AJ306" s="524"/>
      <c r="AK306" s="525"/>
      <c r="AO306" s="519"/>
      <c r="AP306" s="520"/>
      <c r="AQ306" s="500"/>
    </row>
    <row r="307" spans="2:43" ht="12.75" customHeight="1">
      <c r="B307" s="827"/>
      <c r="C307" s="854"/>
      <c r="D307" s="865"/>
      <c r="E307" s="834"/>
      <c r="F307" s="834"/>
      <c r="G307" s="841"/>
      <c r="H307" s="863"/>
      <c r="I307" s="791"/>
      <c r="J307" s="806"/>
      <c r="K307" s="814"/>
      <c r="L307" s="436" t="s">
        <v>185</v>
      </c>
      <c r="M307" s="252">
        <v>0</v>
      </c>
      <c r="N307" s="438">
        <f t="shared" si="54"/>
        <v>0</v>
      </c>
      <c r="O307" s="439" t="e">
        <f>#REF!*(1-$O$5)</f>
        <v>#REF!</v>
      </c>
      <c r="P307" s="807"/>
      <c r="Q307" s="808"/>
      <c r="R307" s="807"/>
      <c r="S307" s="810"/>
      <c r="T307" s="802"/>
      <c r="U307" s="812"/>
      <c r="V307" s="802"/>
      <c r="W307" s="521"/>
      <c r="X307" s="522"/>
      <c r="Y307" s="523"/>
      <c r="Z307" s="500"/>
      <c r="AA307" s="514"/>
      <c r="AB307" s="500"/>
      <c r="AC307" s="515"/>
      <c r="AD307" s="515"/>
      <c r="AE307" s="501"/>
      <c r="AF307" s="515"/>
      <c r="AG307" s="516"/>
      <c r="AH307" s="517"/>
      <c r="AI307" s="518"/>
      <c r="AJ307" s="524"/>
      <c r="AK307" s="525"/>
      <c r="AO307" s="519"/>
      <c r="AP307" s="520"/>
      <c r="AQ307" s="500"/>
    </row>
    <row r="308" spans="2:43" ht="12.75" customHeight="1">
      <c r="B308" s="827"/>
      <c r="C308" s="854"/>
      <c r="D308" s="865"/>
      <c r="E308" s="834"/>
      <c r="F308" s="834"/>
      <c r="G308" s="841"/>
      <c r="H308" s="863"/>
      <c r="I308" s="791"/>
      <c r="J308" s="806"/>
      <c r="K308" s="814"/>
      <c r="L308" s="436" t="s">
        <v>220</v>
      </c>
      <c r="M308" s="252">
        <v>0</v>
      </c>
      <c r="N308" s="438">
        <f t="shared" si="54"/>
        <v>0</v>
      </c>
      <c r="O308" s="439" t="e">
        <f>#REF!*(1-$O$5)</f>
        <v>#REF!</v>
      </c>
      <c r="P308" s="807"/>
      <c r="Q308" s="808"/>
      <c r="R308" s="807"/>
      <c r="S308" s="810"/>
      <c r="T308" s="802"/>
      <c r="U308" s="812"/>
      <c r="V308" s="802"/>
      <c r="W308" s="521"/>
      <c r="X308" s="522"/>
      <c r="Y308" s="523"/>
      <c r="Z308" s="500"/>
      <c r="AA308" s="514"/>
      <c r="AB308" s="500"/>
      <c r="AC308" s="515"/>
      <c r="AD308" s="515"/>
      <c r="AE308" s="501"/>
      <c r="AF308" s="515"/>
      <c r="AG308" s="516"/>
      <c r="AH308" s="517"/>
      <c r="AI308" s="518"/>
      <c r="AJ308" s="524"/>
      <c r="AK308" s="525"/>
      <c r="AO308" s="519"/>
      <c r="AP308" s="520"/>
      <c r="AQ308" s="500"/>
    </row>
    <row r="309" spans="2:43" ht="12.75" customHeight="1">
      <c r="B309" s="827"/>
      <c r="C309" s="855"/>
      <c r="D309" s="865"/>
      <c r="E309" s="834"/>
      <c r="F309" s="834"/>
      <c r="G309" s="842"/>
      <c r="H309" s="864"/>
      <c r="I309" s="791"/>
      <c r="J309" s="806"/>
      <c r="K309" s="815"/>
      <c r="L309" s="436" t="s">
        <v>226</v>
      </c>
      <c r="M309" s="252">
        <v>0</v>
      </c>
      <c r="N309" s="438">
        <f t="shared" si="54"/>
        <v>0</v>
      </c>
      <c r="O309" s="439" t="e">
        <f>#REF!*(1-$O$5)</f>
        <v>#REF!</v>
      </c>
      <c r="P309" s="807"/>
      <c r="Q309" s="808"/>
      <c r="R309" s="807"/>
      <c r="S309" s="811"/>
      <c r="T309" s="802"/>
      <c r="U309" s="812"/>
      <c r="V309" s="802"/>
      <c r="W309" s="521"/>
      <c r="X309" s="522"/>
      <c r="Y309" s="523"/>
      <c r="Z309" s="500"/>
      <c r="AA309" s="514"/>
      <c r="AB309" s="500"/>
      <c r="AC309" s="515"/>
      <c r="AD309" s="515"/>
      <c r="AE309" s="501"/>
      <c r="AF309" s="515"/>
      <c r="AG309" s="516"/>
      <c r="AH309" s="517"/>
      <c r="AI309" s="518"/>
      <c r="AJ309" s="524"/>
      <c r="AK309" s="525"/>
      <c r="AO309" s="519"/>
      <c r="AP309" s="520"/>
      <c r="AQ309" s="500"/>
    </row>
    <row r="310" spans="2:43" ht="12.75" customHeight="1">
      <c r="B310" s="827">
        <v>76</v>
      </c>
      <c r="C310" s="787" t="s">
        <v>729</v>
      </c>
      <c r="D310" s="865">
        <v>40</v>
      </c>
      <c r="E310" s="849" t="s">
        <v>232</v>
      </c>
      <c r="F310" s="849" t="s">
        <v>519</v>
      </c>
      <c r="G310" s="840" t="s">
        <v>277</v>
      </c>
      <c r="H310" s="862"/>
      <c r="I310" s="791">
        <f t="shared" si="59"/>
        <v>0</v>
      </c>
      <c r="J310" s="806">
        <f>I310</f>
        <v>0</v>
      </c>
      <c r="K310" s="813" t="e">
        <f>J310*(1+$L$5)</f>
        <v>#REF!</v>
      </c>
      <c r="L310" s="436" t="s">
        <v>207</v>
      </c>
      <c r="M310" s="252">
        <v>0</v>
      </c>
      <c r="N310" s="438">
        <f t="shared" si="54"/>
        <v>0</v>
      </c>
      <c r="O310" s="439" t="e">
        <f>#REF!*(1-$O$5)</f>
        <v>#REF!</v>
      </c>
      <c r="P310" s="807" t="e">
        <f>SUM(N310*O310,N311*O311,N312*O312,N313*O313)</f>
        <v>#REF!</v>
      </c>
      <c r="Q310" s="808">
        <v>1</v>
      </c>
      <c r="R310" s="807" t="e">
        <f>Q310*P310</f>
        <v>#REF!</v>
      </c>
      <c r="S310" s="809" t="e">
        <f>R310*(1+$R$5)</f>
        <v>#REF!</v>
      </c>
      <c r="T310" s="802" t="e">
        <f>J310+R310</f>
        <v>#REF!</v>
      </c>
      <c r="U310" s="802" t="e">
        <f>S310+K310</f>
        <v>#REF!</v>
      </c>
      <c r="V310" s="802" t="e">
        <f>U310*(1+$U$5)</f>
        <v>#REF!</v>
      </c>
      <c r="W310" s="861"/>
      <c r="X310" s="859"/>
      <c r="Y310" s="860"/>
      <c r="Z310" s="500"/>
      <c r="AA310" s="514"/>
      <c r="AB310" s="500"/>
      <c r="AC310" s="500"/>
      <c r="AD310" s="500"/>
      <c r="AE310" s="501"/>
      <c r="AF310" s="515"/>
      <c r="AG310" s="516"/>
      <c r="AH310" s="517"/>
      <c r="AI310" s="518"/>
      <c r="AJ310" s="856"/>
      <c r="AK310" s="857"/>
      <c r="AO310" s="519"/>
      <c r="AP310" s="520"/>
      <c r="AQ310" s="500"/>
    </row>
    <row r="311" spans="2:43" ht="12.75" customHeight="1">
      <c r="B311" s="827"/>
      <c r="C311" s="788"/>
      <c r="D311" s="865"/>
      <c r="E311" s="834"/>
      <c r="F311" s="834"/>
      <c r="G311" s="841"/>
      <c r="H311" s="863"/>
      <c r="I311" s="791"/>
      <c r="J311" s="806"/>
      <c r="K311" s="814"/>
      <c r="L311" s="436" t="s">
        <v>185</v>
      </c>
      <c r="M311" s="252">
        <v>0</v>
      </c>
      <c r="N311" s="438">
        <f t="shared" si="54"/>
        <v>0</v>
      </c>
      <c r="O311" s="439" t="e">
        <f>#REF!*(1-$O$5)</f>
        <v>#REF!</v>
      </c>
      <c r="P311" s="807"/>
      <c r="Q311" s="808"/>
      <c r="R311" s="807"/>
      <c r="S311" s="810"/>
      <c r="T311" s="802"/>
      <c r="U311" s="812"/>
      <c r="V311" s="802"/>
      <c r="W311" s="861"/>
      <c r="X311" s="859"/>
      <c r="Y311" s="860"/>
      <c r="Z311" s="500"/>
      <c r="AA311" s="514"/>
      <c r="AB311" s="500"/>
      <c r="AC311" s="515"/>
      <c r="AD311" s="515"/>
      <c r="AE311" s="501"/>
      <c r="AF311" s="515"/>
      <c r="AG311" s="516"/>
      <c r="AH311" s="517"/>
      <c r="AI311" s="518"/>
      <c r="AJ311" s="856"/>
      <c r="AK311" s="857"/>
      <c r="AO311" s="519"/>
      <c r="AP311" s="520"/>
      <c r="AQ311" s="500"/>
    </row>
    <row r="312" spans="2:43" ht="12.75" customHeight="1">
      <c r="B312" s="827"/>
      <c r="C312" s="788"/>
      <c r="D312" s="865"/>
      <c r="E312" s="834"/>
      <c r="F312" s="834"/>
      <c r="G312" s="841"/>
      <c r="H312" s="863"/>
      <c r="I312" s="791"/>
      <c r="J312" s="806"/>
      <c r="K312" s="814"/>
      <c r="L312" s="436" t="s">
        <v>220</v>
      </c>
      <c r="M312" s="252">
        <v>0</v>
      </c>
      <c r="N312" s="438">
        <f t="shared" si="54"/>
        <v>0</v>
      </c>
      <c r="O312" s="439" t="e">
        <f>#REF!*(1-$O$5)</f>
        <v>#REF!</v>
      </c>
      <c r="P312" s="807"/>
      <c r="Q312" s="808"/>
      <c r="R312" s="807"/>
      <c r="S312" s="810"/>
      <c r="T312" s="802"/>
      <c r="U312" s="812"/>
      <c r="V312" s="802"/>
      <c r="W312" s="861"/>
      <c r="X312" s="859"/>
      <c r="Y312" s="860"/>
      <c r="Z312" s="500"/>
      <c r="AA312" s="514"/>
      <c r="AB312" s="500"/>
      <c r="AC312" s="515"/>
      <c r="AD312" s="515"/>
      <c r="AE312" s="501"/>
      <c r="AF312" s="515"/>
      <c r="AG312" s="516"/>
      <c r="AH312" s="517"/>
      <c r="AI312" s="518"/>
      <c r="AJ312" s="856"/>
      <c r="AK312" s="857"/>
      <c r="AO312" s="519"/>
      <c r="AP312" s="520"/>
      <c r="AQ312" s="500"/>
    </row>
    <row r="313" spans="2:43" ht="12.75" customHeight="1">
      <c r="B313" s="827"/>
      <c r="C313" s="789"/>
      <c r="D313" s="865"/>
      <c r="E313" s="834"/>
      <c r="F313" s="834"/>
      <c r="G313" s="842"/>
      <c r="H313" s="864"/>
      <c r="I313" s="791"/>
      <c r="J313" s="806"/>
      <c r="K313" s="815"/>
      <c r="L313" s="436" t="s">
        <v>226</v>
      </c>
      <c r="M313" s="252">
        <v>0</v>
      </c>
      <c r="N313" s="438">
        <f t="shared" si="54"/>
        <v>0</v>
      </c>
      <c r="O313" s="439" t="e">
        <f>#REF!*(1-$O$5)</f>
        <v>#REF!</v>
      </c>
      <c r="P313" s="807"/>
      <c r="Q313" s="808"/>
      <c r="R313" s="807"/>
      <c r="S313" s="811"/>
      <c r="T313" s="802"/>
      <c r="U313" s="812"/>
      <c r="V313" s="802"/>
      <c r="W313" s="861"/>
      <c r="X313" s="859"/>
      <c r="Y313" s="860"/>
      <c r="Z313" s="500"/>
      <c r="AA313" s="514"/>
      <c r="AB313" s="500"/>
      <c r="AC313" s="515"/>
      <c r="AD313" s="515"/>
      <c r="AE313" s="501"/>
      <c r="AF313" s="515"/>
      <c r="AG313" s="516"/>
      <c r="AH313" s="517"/>
      <c r="AI313" s="518"/>
      <c r="AJ313" s="856"/>
      <c r="AK313" s="857"/>
      <c r="AO313" s="519"/>
      <c r="AP313" s="520"/>
      <c r="AQ313" s="500"/>
    </row>
    <row r="314" spans="2:43" ht="12.75" customHeight="1">
      <c r="B314" s="827">
        <v>77</v>
      </c>
      <c r="C314" s="787" t="s">
        <v>730</v>
      </c>
      <c r="D314" s="866">
        <v>50</v>
      </c>
      <c r="E314" s="869" t="s">
        <v>232</v>
      </c>
      <c r="F314" s="849" t="s">
        <v>519</v>
      </c>
      <c r="G314" s="840" t="s">
        <v>277</v>
      </c>
      <c r="H314" s="862"/>
      <c r="I314" s="791">
        <f t="shared" ref="I314" si="62">H314*$I$5</f>
        <v>0</v>
      </c>
      <c r="J314" s="806">
        <f>I314</f>
        <v>0</v>
      </c>
      <c r="K314" s="813" t="e">
        <f>J314*(1+$L$5)</f>
        <v>#REF!</v>
      </c>
      <c r="L314" s="436" t="s">
        <v>207</v>
      </c>
      <c r="M314" s="252">
        <v>0</v>
      </c>
      <c r="N314" s="438">
        <f t="shared" ref="N314:N333" si="63">M314/60</f>
        <v>0</v>
      </c>
      <c r="O314" s="439" t="e">
        <f>#REF!*(1-$O$5)</f>
        <v>#REF!</v>
      </c>
      <c r="P314" s="807" t="e">
        <f>SUM(N314*O314,N315*O315,N316*O316,N317*O317)</f>
        <v>#REF!</v>
      </c>
      <c r="Q314" s="808">
        <v>1</v>
      </c>
      <c r="R314" s="807" t="e">
        <f>Q314*P314</f>
        <v>#REF!</v>
      </c>
      <c r="S314" s="809" t="e">
        <f>R314*(1+$R$5)</f>
        <v>#REF!</v>
      </c>
      <c r="T314" s="802" t="e">
        <f>J314+R314</f>
        <v>#REF!</v>
      </c>
      <c r="U314" s="802" t="e">
        <f>S314+K314</f>
        <v>#REF!</v>
      </c>
      <c r="V314" s="802" t="e">
        <f>U314*(1+$U$5)</f>
        <v>#REF!</v>
      </c>
      <c r="W314" s="861"/>
      <c r="X314" s="859"/>
      <c r="Y314" s="860"/>
      <c r="Z314" s="500"/>
      <c r="AA314" s="514"/>
      <c r="AB314" s="500"/>
      <c r="AC314" s="500"/>
      <c r="AD314" s="500"/>
      <c r="AE314" s="501"/>
      <c r="AF314" s="515"/>
      <c r="AG314" s="516"/>
      <c r="AH314" s="517"/>
      <c r="AI314" s="518"/>
      <c r="AJ314" s="856"/>
      <c r="AK314" s="857"/>
      <c r="AO314" s="519"/>
      <c r="AP314" s="520"/>
      <c r="AQ314" s="500"/>
    </row>
    <row r="315" spans="2:43" ht="12.75" customHeight="1">
      <c r="B315" s="827"/>
      <c r="C315" s="788"/>
      <c r="D315" s="867"/>
      <c r="E315" s="870"/>
      <c r="F315" s="834"/>
      <c r="G315" s="841"/>
      <c r="H315" s="863"/>
      <c r="I315" s="791"/>
      <c r="J315" s="806"/>
      <c r="K315" s="814"/>
      <c r="L315" s="436" t="s">
        <v>185</v>
      </c>
      <c r="M315" s="252">
        <v>0</v>
      </c>
      <c r="N315" s="438">
        <f t="shared" si="63"/>
        <v>0</v>
      </c>
      <c r="O315" s="439" t="e">
        <f>#REF!*(1-$O$5)</f>
        <v>#REF!</v>
      </c>
      <c r="P315" s="807"/>
      <c r="Q315" s="808"/>
      <c r="R315" s="807"/>
      <c r="S315" s="810"/>
      <c r="T315" s="802"/>
      <c r="U315" s="812"/>
      <c r="V315" s="802"/>
      <c r="W315" s="861"/>
      <c r="X315" s="859"/>
      <c r="Y315" s="860"/>
      <c r="Z315" s="500"/>
      <c r="AA315" s="514"/>
      <c r="AB315" s="500"/>
      <c r="AC315" s="515"/>
      <c r="AD315" s="515"/>
      <c r="AE315" s="501"/>
      <c r="AF315" s="515"/>
      <c r="AG315" s="516"/>
      <c r="AH315" s="517"/>
      <c r="AI315" s="518"/>
      <c r="AJ315" s="856"/>
      <c r="AK315" s="857"/>
      <c r="AO315" s="519"/>
      <c r="AP315" s="520"/>
      <c r="AQ315" s="500"/>
    </row>
    <row r="316" spans="2:43" ht="12.75" customHeight="1">
      <c r="B316" s="827"/>
      <c r="C316" s="788"/>
      <c r="D316" s="867"/>
      <c r="E316" s="870"/>
      <c r="F316" s="834"/>
      <c r="G316" s="841"/>
      <c r="H316" s="863"/>
      <c r="I316" s="791"/>
      <c r="J316" s="806"/>
      <c r="K316" s="814"/>
      <c r="L316" s="436" t="s">
        <v>220</v>
      </c>
      <c r="M316" s="252">
        <v>0</v>
      </c>
      <c r="N316" s="438">
        <f t="shared" si="63"/>
        <v>0</v>
      </c>
      <c r="O316" s="439" t="e">
        <f>#REF!*(1-$O$5)</f>
        <v>#REF!</v>
      </c>
      <c r="P316" s="807"/>
      <c r="Q316" s="808"/>
      <c r="R316" s="807"/>
      <c r="S316" s="810"/>
      <c r="T316" s="802"/>
      <c r="U316" s="812"/>
      <c r="V316" s="802"/>
      <c r="W316" s="861"/>
      <c r="X316" s="859"/>
      <c r="Y316" s="860"/>
      <c r="Z316" s="500"/>
      <c r="AA316" s="514"/>
      <c r="AB316" s="500"/>
      <c r="AC316" s="515"/>
      <c r="AD316" s="515"/>
      <c r="AE316" s="501"/>
      <c r="AF316" s="515"/>
      <c r="AG316" s="516"/>
      <c r="AH316" s="517"/>
      <c r="AI316" s="518"/>
      <c r="AJ316" s="856"/>
      <c r="AK316" s="857"/>
      <c r="AO316" s="519"/>
      <c r="AP316" s="520"/>
      <c r="AQ316" s="500"/>
    </row>
    <row r="317" spans="2:43" ht="12.75" customHeight="1">
      <c r="B317" s="827"/>
      <c r="C317" s="789"/>
      <c r="D317" s="868"/>
      <c r="E317" s="871"/>
      <c r="F317" s="834"/>
      <c r="G317" s="842"/>
      <c r="H317" s="864"/>
      <c r="I317" s="791"/>
      <c r="J317" s="806"/>
      <c r="K317" s="815"/>
      <c r="L317" s="436" t="s">
        <v>226</v>
      </c>
      <c r="M317" s="252">
        <v>0</v>
      </c>
      <c r="N317" s="438">
        <f t="shared" si="63"/>
        <v>0</v>
      </c>
      <c r="O317" s="439" t="e">
        <f>#REF!*(1-$O$5)</f>
        <v>#REF!</v>
      </c>
      <c r="P317" s="807"/>
      <c r="Q317" s="808"/>
      <c r="R317" s="807"/>
      <c r="S317" s="811"/>
      <c r="T317" s="802"/>
      <c r="U317" s="812"/>
      <c r="V317" s="802"/>
      <c r="W317" s="861"/>
      <c r="X317" s="859"/>
      <c r="Y317" s="860"/>
      <c r="Z317" s="500"/>
      <c r="AA317" s="514"/>
      <c r="AB317" s="500"/>
      <c r="AC317" s="515"/>
      <c r="AD317" s="515"/>
      <c r="AE317" s="501"/>
      <c r="AF317" s="515"/>
      <c r="AG317" s="516"/>
      <c r="AH317" s="517"/>
      <c r="AI317" s="518"/>
      <c r="AJ317" s="856"/>
      <c r="AK317" s="857"/>
      <c r="AO317" s="519"/>
      <c r="AP317" s="520"/>
      <c r="AQ317" s="500"/>
    </row>
    <row r="318" spans="2:43" ht="12.75" customHeight="1">
      <c r="B318" s="827">
        <v>78</v>
      </c>
      <c r="C318" s="787" t="s">
        <v>1116</v>
      </c>
      <c r="D318" s="866">
        <v>55</v>
      </c>
      <c r="E318" s="869" t="s">
        <v>232</v>
      </c>
      <c r="F318" s="849" t="s">
        <v>519</v>
      </c>
      <c r="G318" s="840" t="s">
        <v>277</v>
      </c>
      <c r="H318" s="862"/>
      <c r="I318" s="791">
        <f t="shared" si="56"/>
        <v>0</v>
      </c>
      <c r="J318" s="806">
        <f>I318</f>
        <v>0</v>
      </c>
      <c r="K318" s="813" t="e">
        <f>J318*(1+$L$5)</f>
        <v>#REF!</v>
      </c>
      <c r="L318" s="436" t="s">
        <v>207</v>
      </c>
      <c r="M318" s="252">
        <v>0</v>
      </c>
      <c r="N318" s="438">
        <f t="shared" si="63"/>
        <v>0</v>
      </c>
      <c r="O318" s="439" t="e">
        <f>#REF!*(1-$O$5)</f>
        <v>#REF!</v>
      </c>
      <c r="P318" s="807" t="e">
        <f>SUM(N318*O318,N319*O319,N320*O320,N321*O321)</f>
        <v>#REF!</v>
      </c>
      <c r="Q318" s="808">
        <v>1</v>
      </c>
      <c r="R318" s="807" t="e">
        <f>Q318*P318</f>
        <v>#REF!</v>
      </c>
      <c r="S318" s="809" t="e">
        <f>R318*(1+$R$5)</f>
        <v>#REF!</v>
      </c>
      <c r="T318" s="802" t="e">
        <f>J318+R318</f>
        <v>#REF!</v>
      </c>
      <c r="U318" s="802" t="e">
        <f>S318+K318</f>
        <v>#REF!</v>
      </c>
      <c r="V318" s="802" t="e">
        <f>U318*(1+$U$5)</f>
        <v>#REF!</v>
      </c>
      <c r="W318" s="521"/>
      <c r="X318" s="522"/>
      <c r="Y318" s="523"/>
      <c r="Z318" s="500"/>
      <c r="AA318" s="514"/>
      <c r="AB318" s="500"/>
      <c r="AC318" s="515"/>
      <c r="AD318" s="515"/>
      <c r="AE318" s="501"/>
      <c r="AF318" s="515"/>
      <c r="AG318" s="516"/>
      <c r="AH318" s="517"/>
      <c r="AI318" s="518"/>
      <c r="AJ318" s="524"/>
      <c r="AK318" s="525"/>
      <c r="AO318" s="519"/>
      <c r="AP318" s="520"/>
      <c r="AQ318" s="500"/>
    </row>
    <row r="319" spans="2:43" ht="12.75" customHeight="1">
      <c r="B319" s="827"/>
      <c r="C319" s="788"/>
      <c r="D319" s="867"/>
      <c r="E319" s="870"/>
      <c r="F319" s="834"/>
      <c r="G319" s="841"/>
      <c r="H319" s="863"/>
      <c r="I319" s="791"/>
      <c r="J319" s="806"/>
      <c r="K319" s="814"/>
      <c r="L319" s="436" t="s">
        <v>185</v>
      </c>
      <c r="M319" s="252">
        <v>0</v>
      </c>
      <c r="N319" s="438">
        <f t="shared" si="63"/>
        <v>0</v>
      </c>
      <c r="O319" s="439" t="e">
        <f>#REF!*(1-$O$5)</f>
        <v>#REF!</v>
      </c>
      <c r="P319" s="807"/>
      <c r="Q319" s="808"/>
      <c r="R319" s="807"/>
      <c r="S319" s="810"/>
      <c r="T319" s="802"/>
      <c r="U319" s="812"/>
      <c r="V319" s="802"/>
      <c r="W319" s="521"/>
      <c r="X319" s="522"/>
      <c r="Y319" s="523"/>
      <c r="Z319" s="500"/>
      <c r="AA319" s="514"/>
      <c r="AB319" s="500"/>
      <c r="AC319" s="515"/>
      <c r="AD319" s="515"/>
      <c r="AE319" s="501"/>
      <c r="AF319" s="515"/>
      <c r="AG319" s="516"/>
      <c r="AH319" s="517"/>
      <c r="AI319" s="518"/>
      <c r="AJ319" s="524"/>
      <c r="AK319" s="525"/>
      <c r="AO319" s="519"/>
      <c r="AP319" s="520"/>
      <c r="AQ319" s="500"/>
    </row>
    <row r="320" spans="2:43" ht="12.75" customHeight="1">
      <c r="B320" s="827"/>
      <c r="C320" s="788"/>
      <c r="D320" s="867"/>
      <c r="E320" s="870"/>
      <c r="F320" s="834"/>
      <c r="G320" s="841"/>
      <c r="H320" s="863"/>
      <c r="I320" s="791"/>
      <c r="J320" s="806"/>
      <c r="K320" s="814"/>
      <c r="L320" s="436" t="s">
        <v>220</v>
      </c>
      <c r="M320" s="252">
        <v>0</v>
      </c>
      <c r="N320" s="438">
        <f t="shared" si="63"/>
        <v>0</v>
      </c>
      <c r="O320" s="439" t="e">
        <f>#REF!*(1-$O$5)</f>
        <v>#REF!</v>
      </c>
      <c r="P320" s="807"/>
      <c r="Q320" s="808"/>
      <c r="R320" s="807"/>
      <c r="S320" s="810"/>
      <c r="T320" s="802"/>
      <c r="U320" s="812"/>
      <c r="V320" s="802"/>
      <c r="W320" s="521"/>
      <c r="X320" s="522"/>
      <c r="Y320" s="523"/>
      <c r="Z320" s="500"/>
      <c r="AA320" s="514"/>
      <c r="AB320" s="500"/>
      <c r="AC320" s="515"/>
      <c r="AD320" s="515"/>
      <c r="AE320" s="501"/>
      <c r="AF320" s="515"/>
      <c r="AG320" s="516"/>
      <c r="AH320" s="517"/>
      <c r="AI320" s="518"/>
      <c r="AJ320" s="524"/>
      <c r="AK320" s="525"/>
      <c r="AO320" s="519"/>
      <c r="AP320" s="520"/>
      <c r="AQ320" s="500"/>
    </row>
    <row r="321" spans="2:43" ht="12.75" customHeight="1">
      <c r="B321" s="827"/>
      <c r="C321" s="789"/>
      <c r="D321" s="868"/>
      <c r="E321" s="871"/>
      <c r="F321" s="834"/>
      <c r="G321" s="842"/>
      <c r="H321" s="864"/>
      <c r="I321" s="791"/>
      <c r="J321" s="806"/>
      <c r="K321" s="815"/>
      <c r="L321" s="436" t="s">
        <v>226</v>
      </c>
      <c r="M321" s="252">
        <v>0</v>
      </c>
      <c r="N321" s="438">
        <f t="shared" si="63"/>
        <v>0</v>
      </c>
      <c r="O321" s="439" t="e">
        <f>#REF!*(1-$O$5)</f>
        <v>#REF!</v>
      </c>
      <c r="P321" s="807"/>
      <c r="Q321" s="808"/>
      <c r="R321" s="807"/>
      <c r="S321" s="811"/>
      <c r="T321" s="802"/>
      <c r="U321" s="812"/>
      <c r="V321" s="802"/>
      <c r="W321" s="521"/>
      <c r="X321" s="522"/>
      <c r="Y321" s="523"/>
      <c r="Z321" s="500"/>
      <c r="AA321" s="514"/>
      <c r="AB321" s="500"/>
      <c r="AC321" s="515"/>
      <c r="AD321" s="515"/>
      <c r="AE321" s="501"/>
      <c r="AF321" s="515"/>
      <c r="AG321" s="516"/>
      <c r="AH321" s="517"/>
      <c r="AI321" s="518"/>
      <c r="AJ321" s="524"/>
      <c r="AK321" s="525"/>
      <c r="AO321" s="519"/>
      <c r="AP321" s="520"/>
      <c r="AQ321" s="500"/>
    </row>
    <row r="322" spans="2:43" ht="12.75" customHeight="1">
      <c r="B322" s="827">
        <v>79</v>
      </c>
      <c r="C322" s="850" t="s">
        <v>1117</v>
      </c>
      <c r="D322" s="865">
        <v>60</v>
      </c>
      <c r="E322" s="849" t="s">
        <v>232</v>
      </c>
      <c r="F322" s="849" t="s">
        <v>519</v>
      </c>
      <c r="G322" s="873" t="s">
        <v>1132</v>
      </c>
      <c r="H322" s="862"/>
      <c r="I322" s="791">
        <f t="shared" si="57"/>
        <v>0</v>
      </c>
      <c r="J322" s="806">
        <f>I322</f>
        <v>0</v>
      </c>
      <c r="K322" s="813" t="e">
        <f>J322*(1+$L$5)</f>
        <v>#REF!</v>
      </c>
      <c r="L322" s="436" t="s">
        <v>207</v>
      </c>
      <c r="M322" s="252">
        <v>0</v>
      </c>
      <c r="N322" s="438">
        <f t="shared" si="63"/>
        <v>0</v>
      </c>
      <c r="O322" s="439" t="e">
        <f>#REF!*(1-$O$5)</f>
        <v>#REF!</v>
      </c>
      <c r="P322" s="807" t="e">
        <f>SUM(N322*O322,N323*O323,N324*O324,N325*O325)</f>
        <v>#REF!</v>
      </c>
      <c r="Q322" s="808">
        <v>1</v>
      </c>
      <c r="R322" s="807" t="e">
        <f>Q322*P322</f>
        <v>#REF!</v>
      </c>
      <c r="S322" s="809" t="e">
        <f>R322*(1+$R$5)</f>
        <v>#REF!</v>
      </c>
      <c r="T322" s="802" t="e">
        <f>J322+R322</f>
        <v>#REF!</v>
      </c>
      <c r="U322" s="802" t="e">
        <f>S322+K322</f>
        <v>#REF!</v>
      </c>
      <c r="V322" s="802" t="e">
        <f>U322*(1+$U$5)</f>
        <v>#REF!</v>
      </c>
      <c r="W322" s="861"/>
      <c r="X322" s="859"/>
      <c r="Y322" s="860"/>
      <c r="Z322" s="500"/>
      <c r="AA322" s="514"/>
      <c r="AB322" s="500"/>
      <c r="AC322" s="500"/>
      <c r="AD322" s="500"/>
      <c r="AE322" s="501"/>
      <c r="AF322" s="515"/>
      <c r="AG322" s="516"/>
      <c r="AH322" s="517"/>
      <c r="AI322" s="518"/>
      <c r="AJ322" s="856"/>
      <c r="AK322" s="857"/>
      <c r="AO322" s="519"/>
      <c r="AP322" s="520"/>
      <c r="AQ322" s="500"/>
    </row>
    <row r="323" spans="2:43" ht="12.75" customHeight="1">
      <c r="B323" s="827"/>
      <c r="C323" s="850"/>
      <c r="D323" s="865"/>
      <c r="E323" s="834"/>
      <c r="F323" s="834"/>
      <c r="G323" s="841"/>
      <c r="H323" s="863"/>
      <c r="I323" s="791"/>
      <c r="J323" s="806"/>
      <c r="K323" s="814"/>
      <c r="L323" s="436" t="s">
        <v>185</v>
      </c>
      <c r="M323" s="252">
        <v>0</v>
      </c>
      <c r="N323" s="438">
        <f t="shared" si="63"/>
        <v>0</v>
      </c>
      <c r="O323" s="439" t="e">
        <f>#REF!*(1-$O$5)</f>
        <v>#REF!</v>
      </c>
      <c r="P323" s="807"/>
      <c r="Q323" s="808"/>
      <c r="R323" s="807"/>
      <c r="S323" s="810"/>
      <c r="T323" s="802"/>
      <c r="U323" s="812"/>
      <c r="V323" s="802"/>
      <c r="W323" s="861"/>
      <c r="X323" s="859"/>
      <c r="Y323" s="860"/>
      <c r="Z323" s="500"/>
      <c r="AA323" s="514"/>
      <c r="AB323" s="500"/>
      <c r="AC323" s="515"/>
      <c r="AD323" s="515"/>
      <c r="AE323" s="501"/>
      <c r="AF323" s="515"/>
      <c r="AG323" s="516"/>
      <c r="AH323" s="517"/>
      <c r="AI323" s="518"/>
      <c r="AJ323" s="856"/>
      <c r="AK323" s="857"/>
      <c r="AO323" s="519"/>
      <c r="AP323" s="520"/>
      <c r="AQ323" s="500"/>
    </row>
    <row r="324" spans="2:43" ht="12.75" customHeight="1">
      <c r="B324" s="827"/>
      <c r="C324" s="850"/>
      <c r="D324" s="865"/>
      <c r="E324" s="834"/>
      <c r="F324" s="834"/>
      <c r="G324" s="841"/>
      <c r="H324" s="863"/>
      <c r="I324" s="791"/>
      <c r="J324" s="806"/>
      <c r="K324" s="814"/>
      <c r="L324" s="436" t="s">
        <v>220</v>
      </c>
      <c r="M324" s="252">
        <v>0</v>
      </c>
      <c r="N324" s="438">
        <f t="shared" si="63"/>
        <v>0</v>
      </c>
      <c r="O324" s="439" t="e">
        <f>#REF!*(1-$O$5)</f>
        <v>#REF!</v>
      </c>
      <c r="P324" s="807"/>
      <c r="Q324" s="808"/>
      <c r="R324" s="807"/>
      <c r="S324" s="810"/>
      <c r="T324" s="802"/>
      <c r="U324" s="812"/>
      <c r="V324" s="802"/>
      <c r="W324" s="861"/>
      <c r="X324" s="859"/>
      <c r="Y324" s="860"/>
      <c r="Z324" s="500"/>
      <c r="AA324" s="514"/>
      <c r="AB324" s="500"/>
      <c r="AC324" s="515"/>
      <c r="AD324" s="515"/>
      <c r="AE324" s="501"/>
      <c r="AF324" s="515"/>
      <c r="AG324" s="516"/>
      <c r="AH324" s="517"/>
      <c r="AI324" s="518"/>
      <c r="AJ324" s="856"/>
      <c r="AK324" s="857"/>
      <c r="AO324" s="519"/>
      <c r="AP324" s="520"/>
      <c r="AQ324" s="500"/>
    </row>
    <row r="325" spans="2:43" ht="12.75" customHeight="1">
      <c r="B325" s="827"/>
      <c r="C325" s="850"/>
      <c r="D325" s="865"/>
      <c r="E325" s="834"/>
      <c r="F325" s="834"/>
      <c r="G325" s="842"/>
      <c r="H325" s="864"/>
      <c r="I325" s="791"/>
      <c r="J325" s="806"/>
      <c r="K325" s="815"/>
      <c r="L325" s="436" t="s">
        <v>226</v>
      </c>
      <c r="M325" s="252">
        <v>0</v>
      </c>
      <c r="N325" s="438">
        <f t="shared" si="63"/>
        <v>0</v>
      </c>
      <c r="O325" s="439" t="e">
        <f>#REF!*(1-$O$5)</f>
        <v>#REF!</v>
      </c>
      <c r="P325" s="807"/>
      <c r="Q325" s="808"/>
      <c r="R325" s="807"/>
      <c r="S325" s="811"/>
      <c r="T325" s="802"/>
      <c r="U325" s="812"/>
      <c r="V325" s="802"/>
      <c r="W325" s="861"/>
      <c r="X325" s="859"/>
      <c r="Y325" s="860"/>
      <c r="Z325" s="500"/>
      <c r="AA325" s="514"/>
      <c r="AB325" s="500"/>
      <c r="AC325" s="515"/>
      <c r="AD325" s="515"/>
      <c r="AE325" s="501"/>
      <c r="AF325" s="515"/>
      <c r="AG325" s="516"/>
      <c r="AH325" s="517"/>
      <c r="AI325" s="518"/>
      <c r="AJ325" s="856"/>
      <c r="AK325" s="857"/>
      <c r="AO325" s="519"/>
      <c r="AP325" s="520"/>
      <c r="AQ325" s="500"/>
    </row>
    <row r="326" spans="2:43" ht="12.75" customHeight="1">
      <c r="B326" s="827">
        <v>80</v>
      </c>
      <c r="C326" s="929" t="s">
        <v>1118</v>
      </c>
      <c r="D326" s="932">
        <v>75</v>
      </c>
      <c r="E326" s="829" t="s">
        <v>232</v>
      </c>
      <c r="F326" s="849" t="s">
        <v>519</v>
      </c>
      <c r="G326" s="873" t="s">
        <v>1132</v>
      </c>
      <c r="H326" s="862"/>
      <c r="I326" s="791">
        <f t="shared" si="58"/>
        <v>0</v>
      </c>
      <c r="J326" s="806">
        <f>I326</f>
        <v>0</v>
      </c>
      <c r="K326" s="813" t="e">
        <f>J326*(1+$L$5)</f>
        <v>#REF!</v>
      </c>
      <c r="L326" s="436" t="s">
        <v>207</v>
      </c>
      <c r="M326" s="252">
        <v>0</v>
      </c>
      <c r="N326" s="438">
        <f t="shared" si="63"/>
        <v>0</v>
      </c>
      <c r="O326" s="439" t="e">
        <f>#REF!*(1-$O$5)</f>
        <v>#REF!</v>
      </c>
      <c r="P326" s="807" t="e">
        <f>SUM(N326*O326,N327*O327,N328*O328,N329*O329)</f>
        <v>#REF!</v>
      </c>
      <c r="Q326" s="808">
        <v>1</v>
      </c>
      <c r="R326" s="807" t="e">
        <f>Q326*P326</f>
        <v>#REF!</v>
      </c>
      <c r="S326" s="809" t="e">
        <f>R326*(1+$R$5)</f>
        <v>#REF!</v>
      </c>
      <c r="T326" s="802" t="e">
        <f>J326+R326</f>
        <v>#REF!</v>
      </c>
      <c r="U326" s="802" t="e">
        <f>S326+K326</f>
        <v>#REF!</v>
      </c>
      <c r="V326" s="802" t="e">
        <f>U326*(1+$U$5)</f>
        <v>#REF!</v>
      </c>
      <c r="W326" s="861"/>
      <c r="X326" s="859"/>
      <c r="Y326" s="860"/>
      <c r="Z326" s="500"/>
      <c r="AA326" s="514"/>
      <c r="AB326" s="500"/>
      <c r="AC326" s="500"/>
      <c r="AD326" s="500"/>
      <c r="AE326" s="501"/>
      <c r="AF326" s="515"/>
      <c r="AG326" s="516"/>
      <c r="AH326" s="517"/>
      <c r="AI326" s="518"/>
      <c r="AJ326" s="856"/>
      <c r="AK326" s="857"/>
      <c r="AO326" s="519"/>
      <c r="AP326" s="520"/>
      <c r="AQ326" s="500"/>
    </row>
    <row r="327" spans="2:43" ht="12.75" customHeight="1">
      <c r="B327" s="827"/>
      <c r="C327" s="930"/>
      <c r="D327" s="932"/>
      <c r="E327" s="828"/>
      <c r="F327" s="834"/>
      <c r="G327" s="841"/>
      <c r="H327" s="863"/>
      <c r="I327" s="791"/>
      <c r="J327" s="806"/>
      <c r="K327" s="814"/>
      <c r="L327" s="436" t="s">
        <v>185</v>
      </c>
      <c r="M327" s="252">
        <v>0</v>
      </c>
      <c r="N327" s="438">
        <f t="shared" si="63"/>
        <v>0</v>
      </c>
      <c r="O327" s="439" t="e">
        <f>#REF!*(1-$O$5)</f>
        <v>#REF!</v>
      </c>
      <c r="P327" s="807"/>
      <c r="Q327" s="808"/>
      <c r="R327" s="807"/>
      <c r="S327" s="810"/>
      <c r="T327" s="802"/>
      <c r="U327" s="812"/>
      <c r="V327" s="802"/>
      <c r="W327" s="861"/>
      <c r="X327" s="859"/>
      <c r="Y327" s="860"/>
      <c r="Z327" s="500"/>
      <c r="AA327" s="514"/>
      <c r="AB327" s="500"/>
      <c r="AC327" s="515"/>
      <c r="AD327" s="515"/>
      <c r="AE327" s="501"/>
      <c r="AF327" s="515"/>
      <c r="AG327" s="516"/>
      <c r="AH327" s="517"/>
      <c r="AI327" s="518"/>
      <c r="AJ327" s="856"/>
      <c r="AK327" s="857"/>
      <c r="AO327" s="519"/>
      <c r="AP327" s="520"/>
      <c r="AQ327" s="500"/>
    </row>
    <row r="328" spans="2:43" ht="12.75" customHeight="1">
      <c r="B328" s="827"/>
      <c r="C328" s="930"/>
      <c r="D328" s="932"/>
      <c r="E328" s="828"/>
      <c r="F328" s="834"/>
      <c r="G328" s="841"/>
      <c r="H328" s="863"/>
      <c r="I328" s="791"/>
      <c r="J328" s="806"/>
      <c r="K328" s="814"/>
      <c r="L328" s="436" t="s">
        <v>220</v>
      </c>
      <c r="M328" s="252">
        <v>0</v>
      </c>
      <c r="N328" s="438">
        <f t="shared" si="63"/>
        <v>0</v>
      </c>
      <c r="O328" s="439" t="e">
        <f>#REF!*(1-$O$5)</f>
        <v>#REF!</v>
      </c>
      <c r="P328" s="807"/>
      <c r="Q328" s="808"/>
      <c r="R328" s="807"/>
      <c r="S328" s="810"/>
      <c r="T328" s="802"/>
      <c r="U328" s="812"/>
      <c r="V328" s="802"/>
      <c r="W328" s="861"/>
      <c r="X328" s="859"/>
      <c r="Y328" s="860"/>
      <c r="Z328" s="500"/>
      <c r="AA328" s="514"/>
      <c r="AB328" s="500"/>
      <c r="AC328" s="515"/>
      <c r="AD328" s="515"/>
      <c r="AE328" s="501"/>
      <c r="AF328" s="515"/>
      <c r="AG328" s="516"/>
      <c r="AH328" s="517"/>
      <c r="AI328" s="518"/>
      <c r="AJ328" s="856"/>
      <c r="AK328" s="857"/>
      <c r="AO328" s="519"/>
      <c r="AP328" s="520"/>
      <c r="AQ328" s="500"/>
    </row>
    <row r="329" spans="2:43" ht="12.75" customHeight="1">
      <c r="B329" s="827"/>
      <c r="C329" s="931"/>
      <c r="D329" s="932"/>
      <c r="E329" s="828"/>
      <c r="F329" s="834"/>
      <c r="G329" s="842"/>
      <c r="H329" s="864"/>
      <c r="I329" s="791"/>
      <c r="J329" s="806"/>
      <c r="K329" s="815"/>
      <c r="L329" s="436" t="s">
        <v>226</v>
      </c>
      <c r="M329" s="252">
        <v>0</v>
      </c>
      <c r="N329" s="438">
        <f t="shared" si="63"/>
        <v>0</v>
      </c>
      <c r="O329" s="439" t="e">
        <f>#REF!*(1-$O$5)</f>
        <v>#REF!</v>
      </c>
      <c r="P329" s="807"/>
      <c r="Q329" s="808"/>
      <c r="R329" s="807"/>
      <c r="S329" s="811"/>
      <c r="T329" s="802"/>
      <c r="U329" s="812"/>
      <c r="V329" s="802"/>
      <c r="W329" s="861"/>
      <c r="X329" s="859"/>
      <c r="Y329" s="860"/>
      <c r="Z329" s="500"/>
      <c r="AA329" s="514"/>
      <c r="AB329" s="500"/>
      <c r="AC329" s="515"/>
      <c r="AD329" s="515"/>
      <c r="AE329" s="501"/>
      <c r="AF329" s="515"/>
      <c r="AG329" s="516"/>
      <c r="AH329" s="517"/>
      <c r="AI329" s="518"/>
      <c r="AJ329" s="856"/>
      <c r="AK329" s="857"/>
      <c r="AO329" s="519"/>
      <c r="AP329" s="520"/>
      <c r="AQ329" s="500"/>
    </row>
    <row r="330" spans="2:43" ht="12.75" customHeight="1">
      <c r="B330" s="827">
        <v>81</v>
      </c>
      <c r="C330" s="787" t="s">
        <v>1124</v>
      </c>
      <c r="D330" s="865">
        <v>80</v>
      </c>
      <c r="E330" s="849" t="s">
        <v>232</v>
      </c>
      <c r="F330" s="849" t="s">
        <v>519</v>
      </c>
      <c r="G330" s="873" t="s">
        <v>1132</v>
      </c>
      <c r="H330" s="862"/>
      <c r="I330" s="791">
        <f t="shared" si="59"/>
        <v>0</v>
      </c>
      <c r="J330" s="806">
        <f>I330</f>
        <v>0</v>
      </c>
      <c r="K330" s="813" t="e">
        <f>J330*(1+$L$5)</f>
        <v>#REF!</v>
      </c>
      <c r="L330" s="436" t="s">
        <v>207</v>
      </c>
      <c r="M330" s="252">
        <v>0</v>
      </c>
      <c r="N330" s="438">
        <f t="shared" si="63"/>
        <v>0</v>
      </c>
      <c r="O330" s="439" t="e">
        <f>#REF!*(1-$O$5)</f>
        <v>#REF!</v>
      </c>
      <c r="P330" s="807" t="e">
        <f>SUM(N330*O330,N331*O331,N332*O332,N333*O333)</f>
        <v>#REF!</v>
      </c>
      <c r="Q330" s="808">
        <v>1</v>
      </c>
      <c r="R330" s="807" t="e">
        <f>Q330*P330</f>
        <v>#REF!</v>
      </c>
      <c r="S330" s="809" t="e">
        <f>R330*(1+$R$5)</f>
        <v>#REF!</v>
      </c>
      <c r="T330" s="802" t="e">
        <f>J330+R330</f>
        <v>#REF!</v>
      </c>
      <c r="U330" s="802" t="e">
        <f>S330+K330</f>
        <v>#REF!</v>
      </c>
      <c r="V330" s="802" t="e">
        <f>U330*(1+$U$5)</f>
        <v>#REF!</v>
      </c>
      <c r="W330" s="861"/>
      <c r="X330" s="859"/>
      <c r="Y330" s="860"/>
      <c r="Z330" s="500"/>
      <c r="AA330" s="514"/>
      <c r="AB330" s="500"/>
      <c r="AC330" s="500"/>
      <c r="AD330" s="500"/>
      <c r="AE330" s="501"/>
      <c r="AF330" s="515"/>
      <c r="AG330" s="516"/>
      <c r="AH330" s="517"/>
      <c r="AI330" s="518"/>
      <c r="AJ330" s="856"/>
      <c r="AK330" s="857"/>
      <c r="AO330" s="519"/>
      <c r="AP330" s="520"/>
      <c r="AQ330" s="500"/>
    </row>
    <row r="331" spans="2:43" ht="12.75" customHeight="1">
      <c r="B331" s="827"/>
      <c r="C331" s="788"/>
      <c r="D331" s="865"/>
      <c r="E331" s="834"/>
      <c r="F331" s="834"/>
      <c r="G331" s="841"/>
      <c r="H331" s="863"/>
      <c r="I331" s="791"/>
      <c r="J331" s="806"/>
      <c r="K331" s="814"/>
      <c r="L331" s="436" t="s">
        <v>185</v>
      </c>
      <c r="M331" s="252">
        <v>0</v>
      </c>
      <c r="N331" s="438">
        <f t="shared" si="63"/>
        <v>0</v>
      </c>
      <c r="O331" s="439" t="e">
        <f>#REF!*(1-$O$5)</f>
        <v>#REF!</v>
      </c>
      <c r="P331" s="807"/>
      <c r="Q331" s="808"/>
      <c r="R331" s="807"/>
      <c r="S331" s="810"/>
      <c r="T331" s="802"/>
      <c r="U331" s="812"/>
      <c r="V331" s="802"/>
      <c r="W331" s="861"/>
      <c r="X331" s="859"/>
      <c r="Y331" s="860"/>
      <c r="Z331" s="500"/>
      <c r="AA331" s="514"/>
      <c r="AB331" s="500"/>
      <c r="AC331" s="515"/>
      <c r="AD331" s="515"/>
      <c r="AE331" s="501"/>
      <c r="AF331" s="515"/>
      <c r="AG331" s="516"/>
      <c r="AH331" s="517"/>
      <c r="AI331" s="518"/>
      <c r="AJ331" s="856"/>
      <c r="AK331" s="857"/>
      <c r="AO331" s="519"/>
      <c r="AP331" s="520"/>
      <c r="AQ331" s="500"/>
    </row>
    <row r="332" spans="2:43" ht="12.75" customHeight="1">
      <c r="B332" s="827"/>
      <c r="C332" s="788"/>
      <c r="D332" s="865"/>
      <c r="E332" s="834"/>
      <c r="F332" s="834"/>
      <c r="G332" s="841"/>
      <c r="H332" s="863"/>
      <c r="I332" s="791"/>
      <c r="J332" s="806"/>
      <c r="K332" s="814"/>
      <c r="L332" s="436" t="s">
        <v>220</v>
      </c>
      <c r="M332" s="252">
        <v>0</v>
      </c>
      <c r="N332" s="438">
        <f t="shared" si="63"/>
        <v>0</v>
      </c>
      <c r="O332" s="439" t="e">
        <f>#REF!*(1-$O$5)</f>
        <v>#REF!</v>
      </c>
      <c r="P332" s="807"/>
      <c r="Q332" s="808"/>
      <c r="R332" s="807"/>
      <c r="S332" s="810"/>
      <c r="T332" s="802"/>
      <c r="U332" s="812"/>
      <c r="V332" s="802"/>
      <c r="W332" s="861"/>
      <c r="X332" s="859"/>
      <c r="Y332" s="860"/>
      <c r="Z332" s="500"/>
      <c r="AA332" s="514"/>
      <c r="AB332" s="500"/>
      <c r="AC332" s="515"/>
      <c r="AD332" s="515"/>
      <c r="AE332" s="501"/>
      <c r="AF332" s="515"/>
      <c r="AG332" s="516"/>
      <c r="AH332" s="517"/>
      <c r="AI332" s="518"/>
      <c r="AJ332" s="856"/>
      <c r="AK332" s="857"/>
      <c r="AO332" s="519"/>
      <c r="AP332" s="520"/>
      <c r="AQ332" s="500"/>
    </row>
    <row r="333" spans="2:43" ht="12.75" customHeight="1">
      <c r="B333" s="827"/>
      <c r="C333" s="789"/>
      <c r="D333" s="865"/>
      <c r="E333" s="834"/>
      <c r="F333" s="834"/>
      <c r="G333" s="842"/>
      <c r="H333" s="864"/>
      <c r="I333" s="791"/>
      <c r="J333" s="806"/>
      <c r="K333" s="815"/>
      <c r="L333" s="436" t="s">
        <v>226</v>
      </c>
      <c r="M333" s="252">
        <v>0</v>
      </c>
      <c r="N333" s="438">
        <f t="shared" si="63"/>
        <v>0</v>
      </c>
      <c r="O333" s="439" t="e">
        <f>#REF!*(1-$O$5)</f>
        <v>#REF!</v>
      </c>
      <c r="P333" s="807"/>
      <c r="Q333" s="808"/>
      <c r="R333" s="807"/>
      <c r="S333" s="811"/>
      <c r="T333" s="802"/>
      <c r="U333" s="812"/>
      <c r="V333" s="802"/>
      <c r="W333" s="861"/>
      <c r="X333" s="859"/>
      <c r="Y333" s="860"/>
      <c r="Z333" s="500"/>
      <c r="AA333" s="514"/>
      <c r="AB333" s="500"/>
      <c r="AC333" s="515"/>
      <c r="AD333" s="515"/>
      <c r="AE333" s="501"/>
      <c r="AF333" s="515"/>
      <c r="AG333" s="516"/>
      <c r="AH333" s="517"/>
      <c r="AI333" s="518"/>
      <c r="AJ333" s="856"/>
      <c r="AK333" s="857"/>
      <c r="AO333" s="519"/>
      <c r="AP333" s="520"/>
      <c r="AQ333" s="500"/>
    </row>
    <row r="334" spans="2:43" ht="12.75" customHeight="1">
      <c r="B334" s="827">
        <v>82</v>
      </c>
      <c r="C334" s="787" t="s">
        <v>1123</v>
      </c>
      <c r="D334" s="865">
        <v>100</v>
      </c>
      <c r="E334" s="849" t="s">
        <v>232</v>
      </c>
      <c r="F334" s="849" t="s">
        <v>519</v>
      </c>
      <c r="G334" s="873" t="s">
        <v>1132</v>
      </c>
      <c r="H334" s="862"/>
      <c r="I334" s="791">
        <f t="shared" si="60"/>
        <v>0</v>
      </c>
      <c r="J334" s="806">
        <f>I334</f>
        <v>0</v>
      </c>
      <c r="K334" s="813" t="e">
        <f>J334*(1+$L$5)</f>
        <v>#REF!</v>
      </c>
      <c r="L334" s="436" t="s">
        <v>207</v>
      </c>
      <c r="M334" s="252"/>
      <c r="N334" s="448">
        <f t="shared" ref="N334:N345" si="64">M334/60</f>
        <v>0</v>
      </c>
      <c r="O334" s="439" t="e">
        <f>#REF!*(1-$O$5)</f>
        <v>#REF!</v>
      </c>
      <c r="P334" s="807" t="e">
        <f>SUM(N334*O334,N335*O335,N336*O336,N337*O337)</f>
        <v>#REF!</v>
      </c>
      <c r="Q334" s="808">
        <v>1</v>
      </c>
      <c r="R334" s="807" t="e">
        <f>Q334*P334</f>
        <v>#REF!</v>
      </c>
      <c r="S334" s="809" t="e">
        <f>R334*(1+$R$5)</f>
        <v>#REF!</v>
      </c>
      <c r="T334" s="802" t="e">
        <f>J334+R334</f>
        <v>#REF!</v>
      </c>
      <c r="U334" s="802" t="e">
        <f>S334+K334</f>
        <v>#REF!</v>
      </c>
      <c r="V334" s="802" t="e">
        <f>U334*(1+$U$5)</f>
        <v>#REF!</v>
      </c>
      <c r="W334" s="861"/>
      <c r="X334" s="859"/>
      <c r="Y334" s="860"/>
      <c r="Z334" s="500"/>
      <c r="AA334" s="514"/>
      <c r="AB334" s="500"/>
      <c r="AC334" s="500"/>
      <c r="AD334" s="500"/>
      <c r="AE334" s="501"/>
      <c r="AF334" s="515"/>
      <c r="AG334" s="516"/>
      <c r="AH334" s="517"/>
      <c r="AI334" s="518"/>
      <c r="AJ334" s="856"/>
      <c r="AK334" s="857"/>
      <c r="AO334" s="519"/>
      <c r="AP334" s="520"/>
      <c r="AQ334" s="500"/>
    </row>
    <row r="335" spans="2:43" ht="12.75" customHeight="1">
      <c r="B335" s="827"/>
      <c r="C335" s="788"/>
      <c r="D335" s="865"/>
      <c r="E335" s="834"/>
      <c r="F335" s="834"/>
      <c r="G335" s="841"/>
      <c r="H335" s="863"/>
      <c r="I335" s="791"/>
      <c r="J335" s="806"/>
      <c r="K335" s="814"/>
      <c r="L335" s="436" t="s">
        <v>185</v>
      </c>
      <c r="M335" s="252"/>
      <c r="N335" s="448">
        <f t="shared" si="64"/>
        <v>0</v>
      </c>
      <c r="O335" s="439" t="e">
        <f>#REF!*(1-$O$5)</f>
        <v>#REF!</v>
      </c>
      <c r="P335" s="807"/>
      <c r="Q335" s="808"/>
      <c r="R335" s="807"/>
      <c r="S335" s="810"/>
      <c r="T335" s="802"/>
      <c r="U335" s="812"/>
      <c r="V335" s="802"/>
      <c r="W335" s="861"/>
      <c r="X335" s="859"/>
      <c r="Y335" s="860"/>
      <c r="Z335" s="500"/>
      <c r="AA335" s="514"/>
      <c r="AB335" s="500"/>
      <c r="AC335" s="515"/>
      <c r="AD335" s="515"/>
      <c r="AE335" s="501"/>
      <c r="AF335" s="515"/>
      <c r="AG335" s="516"/>
      <c r="AH335" s="517"/>
      <c r="AI335" s="518"/>
      <c r="AJ335" s="856"/>
      <c r="AK335" s="857"/>
      <c r="AO335" s="519"/>
      <c r="AP335" s="520"/>
      <c r="AQ335" s="500"/>
    </row>
    <row r="336" spans="2:43" ht="12.75" customHeight="1">
      <c r="B336" s="827"/>
      <c r="C336" s="788"/>
      <c r="D336" s="865"/>
      <c r="E336" s="834"/>
      <c r="F336" s="834"/>
      <c r="G336" s="841"/>
      <c r="H336" s="863"/>
      <c r="I336" s="791"/>
      <c r="J336" s="806"/>
      <c r="K336" s="814"/>
      <c r="L336" s="436" t="s">
        <v>220</v>
      </c>
      <c r="M336" s="252">
        <v>30</v>
      </c>
      <c r="N336" s="448">
        <f t="shared" si="64"/>
        <v>0.5</v>
      </c>
      <c r="O336" s="439" t="e">
        <f>#REF!*(1-$O$5)</f>
        <v>#REF!</v>
      </c>
      <c r="P336" s="807"/>
      <c r="Q336" s="808"/>
      <c r="R336" s="807"/>
      <c r="S336" s="810"/>
      <c r="T336" s="802"/>
      <c r="U336" s="812"/>
      <c r="V336" s="802"/>
      <c r="W336" s="861"/>
      <c r="X336" s="859"/>
      <c r="Y336" s="860"/>
      <c r="Z336" s="500"/>
      <c r="AA336" s="514"/>
      <c r="AB336" s="500"/>
      <c r="AC336" s="515"/>
      <c r="AD336" s="515"/>
      <c r="AE336" s="501"/>
      <c r="AF336" s="515"/>
      <c r="AG336" s="516"/>
      <c r="AH336" s="517"/>
      <c r="AI336" s="518"/>
      <c r="AJ336" s="856"/>
      <c r="AK336" s="857"/>
      <c r="AO336" s="519"/>
      <c r="AP336" s="520"/>
      <c r="AQ336" s="500"/>
    </row>
    <row r="337" spans="2:43" ht="12.75" customHeight="1">
      <c r="B337" s="827"/>
      <c r="C337" s="789"/>
      <c r="D337" s="865"/>
      <c r="E337" s="834"/>
      <c r="F337" s="834"/>
      <c r="G337" s="842"/>
      <c r="H337" s="864"/>
      <c r="I337" s="791"/>
      <c r="J337" s="806"/>
      <c r="K337" s="815"/>
      <c r="L337" s="436" t="s">
        <v>226</v>
      </c>
      <c r="M337" s="252">
        <v>30</v>
      </c>
      <c r="N337" s="448">
        <f t="shared" si="64"/>
        <v>0.5</v>
      </c>
      <c r="O337" s="439" t="e">
        <f>#REF!*(1-$O$5)</f>
        <v>#REF!</v>
      </c>
      <c r="P337" s="807"/>
      <c r="Q337" s="808"/>
      <c r="R337" s="807"/>
      <c r="S337" s="811"/>
      <c r="T337" s="802"/>
      <c r="U337" s="812"/>
      <c r="V337" s="802"/>
      <c r="W337" s="861"/>
      <c r="X337" s="859"/>
      <c r="Y337" s="860"/>
      <c r="Z337" s="500"/>
      <c r="AA337" s="514"/>
      <c r="AB337" s="500"/>
      <c r="AC337" s="515"/>
      <c r="AD337" s="515"/>
      <c r="AE337" s="501"/>
      <c r="AF337" s="515"/>
      <c r="AG337" s="516"/>
      <c r="AH337" s="517"/>
      <c r="AI337" s="518"/>
      <c r="AJ337" s="856"/>
      <c r="AK337" s="857"/>
      <c r="AO337" s="519"/>
      <c r="AP337" s="520"/>
      <c r="AQ337" s="500"/>
    </row>
    <row r="338" spans="2:43" ht="12.75" customHeight="1">
      <c r="B338" s="827">
        <v>83</v>
      </c>
      <c r="C338" s="787" t="s">
        <v>1192</v>
      </c>
      <c r="D338" s="865">
        <v>110</v>
      </c>
      <c r="E338" s="849" t="s">
        <v>232</v>
      </c>
      <c r="F338" s="849" t="s">
        <v>1191</v>
      </c>
      <c r="G338" s="873" t="s">
        <v>1193</v>
      </c>
      <c r="H338" s="862"/>
      <c r="I338" s="791">
        <f t="shared" si="61"/>
        <v>0</v>
      </c>
      <c r="J338" s="806">
        <f>I338</f>
        <v>0</v>
      </c>
      <c r="K338" s="813" t="e">
        <f>J338*(1+$L$5)</f>
        <v>#REF!</v>
      </c>
      <c r="L338" s="436" t="s">
        <v>207</v>
      </c>
      <c r="M338" s="252"/>
      <c r="N338" s="448">
        <f t="shared" si="64"/>
        <v>0</v>
      </c>
      <c r="O338" s="439" t="e">
        <f>#REF!*(1-$O$5)</f>
        <v>#REF!</v>
      </c>
      <c r="P338" s="807" t="e">
        <f>SUM(N338*O338,N339*O339,N340*O340,N341*O341)</f>
        <v>#REF!</v>
      </c>
      <c r="Q338" s="808">
        <v>1</v>
      </c>
      <c r="R338" s="807" t="e">
        <f>Q338*P338</f>
        <v>#REF!</v>
      </c>
      <c r="S338" s="809" t="e">
        <f>R338*(1+$R$5)</f>
        <v>#REF!</v>
      </c>
      <c r="T338" s="802" t="e">
        <f>J338+R338</f>
        <v>#REF!</v>
      </c>
      <c r="U338" s="802" t="e">
        <f>S338+K338</f>
        <v>#REF!</v>
      </c>
      <c r="V338" s="802" t="e">
        <f>U338*(1+$U$5)</f>
        <v>#REF!</v>
      </c>
      <c r="W338" s="521"/>
      <c r="X338" s="522"/>
      <c r="Y338" s="523"/>
      <c r="Z338" s="500"/>
      <c r="AA338" s="514"/>
      <c r="AB338" s="500"/>
      <c r="AC338" s="515"/>
      <c r="AD338" s="515"/>
      <c r="AE338" s="501"/>
      <c r="AF338" s="515"/>
      <c r="AG338" s="516"/>
      <c r="AH338" s="517"/>
      <c r="AI338" s="518"/>
      <c r="AJ338" s="524"/>
      <c r="AK338" s="525"/>
      <c r="AO338" s="519"/>
      <c r="AP338" s="520"/>
      <c r="AQ338" s="500"/>
    </row>
    <row r="339" spans="2:43" ht="12.75" customHeight="1">
      <c r="B339" s="827"/>
      <c r="C339" s="788"/>
      <c r="D339" s="865"/>
      <c r="E339" s="834"/>
      <c r="F339" s="834"/>
      <c r="G339" s="841"/>
      <c r="H339" s="863"/>
      <c r="I339" s="791"/>
      <c r="J339" s="806"/>
      <c r="K339" s="814"/>
      <c r="L339" s="436" t="s">
        <v>185</v>
      </c>
      <c r="M339" s="252"/>
      <c r="N339" s="448">
        <f t="shared" si="64"/>
        <v>0</v>
      </c>
      <c r="O339" s="439" t="e">
        <f>#REF!*(1-$O$5)</f>
        <v>#REF!</v>
      </c>
      <c r="P339" s="807"/>
      <c r="Q339" s="808"/>
      <c r="R339" s="807"/>
      <c r="S339" s="810"/>
      <c r="T339" s="802"/>
      <c r="U339" s="812"/>
      <c r="V339" s="802"/>
      <c r="W339" s="521"/>
      <c r="X339" s="522"/>
      <c r="Y339" s="523"/>
      <c r="Z339" s="500"/>
      <c r="AA339" s="514"/>
      <c r="AB339" s="500"/>
      <c r="AC339" s="515"/>
      <c r="AD339" s="515"/>
      <c r="AE339" s="501"/>
      <c r="AF339" s="515"/>
      <c r="AG339" s="516"/>
      <c r="AH339" s="517"/>
      <c r="AI339" s="518"/>
      <c r="AJ339" s="524"/>
      <c r="AK339" s="525"/>
      <c r="AO339" s="519"/>
      <c r="AP339" s="520"/>
      <c r="AQ339" s="500"/>
    </row>
    <row r="340" spans="2:43" ht="12.75" customHeight="1">
      <c r="B340" s="827"/>
      <c r="C340" s="788"/>
      <c r="D340" s="865"/>
      <c r="E340" s="834"/>
      <c r="F340" s="834"/>
      <c r="G340" s="841"/>
      <c r="H340" s="863"/>
      <c r="I340" s="791"/>
      <c r="J340" s="806"/>
      <c r="K340" s="814"/>
      <c r="L340" s="436" t="s">
        <v>220</v>
      </c>
      <c r="M340" s="252">
        <v>60</v>
      </c>
      <c r="N340" s="448">
        <f t="shared" si="64"/>
        <v>1</v>
      </c>
      <c r="O340" s="439" t="e">
        <f>#REF!*(1-$O$5)</f>
        <v>#REF!</v>
      </c>
      <c r="P340" s="807"/>
      <c r="Q340" s="808"/>
      <c r="R340" s="807"/>
      <c r="S340" s="810"/>
      <c r="T340" s="802"/>
      <c r="U340" s="812"/>
      <c r="V340" s="802"/>
      <c r="W340" s="521"/>
      <c r="X340" s="522"/>
      <c r="Y340" s="523"/>
      <c r="Z340" s="500"/>
      <c r="AA340" s="514"/>
      <c r="AB340" s="500"/>
      <c r="AC340" s="515"/>
      <c r="AD340" s="515"/>
      <c r="AE340" s="501"/>
      <c r="AF340" s="515"/>
      <c r="AG340" s="516"/>
      <c r="AH340" s="517"/>
      <c r="AI340" s="518"/>
      <c r="AJ340" s="524"/>
      <c r="AK340" s="525"/>
      <c r="AO340" s="519"/>
      <c r="AP340" s="520"/>
      <c r="AQ340" s="500"/>
    </row>
    <row r="341" spans="2:43" ht="12.75" customHeight="1">
      <c r="B341" s="827"/>
      <c r="C341" s="789"/>
      <c r="D341" s="865"/>
      <c r="E341" s="834"/>
      <c r="F341" s="834"/>
      <c r="G341" s="842"/>
      <c r="H341" s="864"/>
      <c r="I341" s="791"/>
      <c r="J341" s="806"/>
      <c r="K341" s="815"/>
      <c r="L341" s="436" t="s">
        <v>226</v>
      </c>
      <c r="M341" s="252">
        <v>60</v>
      </c>
      <c r="N341" s="448">
        <f t="shared" si="64"/>
        <v>1</v>
      </c>
      <c r="O341" s="439" t="e">
        <f>#REF!*(1-$O$5)</f>
        <v>#REF!</v>
      </c>
      <c r="P341" s="807"/>
      <c r="Q341" s="808"/>
      <c r="R341" s="807"/>
      <c r="S341" s="811"/>
      <c r="T341" s="802"/>
      <c r="U341" s="812"/>
      <c r="V341" s="802"/>
      <c r="W341" s="521"/>
      <c r="X341" s="522"/>
      <c r="Y341" s="523"/>
      <c r="Z341" s="500"/>
      <c r="AA341" s="514"/>
      <c r="AB341" s="500"/>
      <c r="AC341" s="515"/>
      <c r="AD341" s="515"/>
      <c r="AE341" s="501"/>
      <c r="AF341" s="515"/>
      <c r="AG341" s="516"/>
      <c r="AH341" s="517"/>
      <c r="AI341" s="518"/>
      <c r="AJ341" s="524"/>
      <c r="AK341" s="525"/>
      <c r="AO341" s="519"/>
      <c r="AP341" s="520"/>
      <c r="AQ341" s="500"/>
    </row>
    <row r="342" spans="2:43" ht="12.75" customHeight="1">
      <c r="B342" s="827">
        <v>84</v>
      </c>
      <c r="C342" s="787" t="s">
        <v>1122</v>
      </c>
      <c r="D342" s="865">
        <v>120</v>
      </c>
      <c r="E342" s="849" t="s">
        <v>232</v>
      </c>
      <c r="F342" s="849" t="s">
        <v>519</v>
      </c>
      <c r="G342" s="873" t="s">
        <v>1132</v>
      </c>
      <c r="H342" s="862"/>
      <c r="I342" s="791">
        <f t="shared" si="59"/>
        <v>0</v>
      </c>
      <c r="J342" s="806">
        <f>I342</f>
        <v>0</v>
      </c>
      <c r="K342" s="813" t="e">
        <f>J342*(1+$L$5)</f>
        <v>#REF!</v>
      </c>
      <c r="L342" s="436" t="s">
        <v>207</v>
      </c>
      <c r="M342" s="252"/>
      <c r="N342" s="448">
        <f t="shared" si="64"/>
        <v>0</v>
      </c>
      <c r="O342" s="439" t="e">
        <f>#REF!*(1-$O$5)</f>
        <v>#REF!</v>
      </c>
      <c r="P342" s="807" t="e">
        <f>SUM(N342*O342,N343*O343,N344*O344,N345*O345)</f>
        <v>#REF!</v>
      </c>
      <c r="Q342" s="808">
        <v>1</v>
      </c>
      <c r="R342" s="807" t="e">
        <f>Q342*P342</f>
        <v>#REF!</v>
      </c>
      <c r="S342" s="809" t="e">
        <f>R342*(1+$R$5)</f>
        <v>#REF!</v>
      </c>
      <c r="T342" s="802" t="e">
        <f>J342+R342</f>
        <v>#REF!</v>
      </c>
      <c r="U342" s="802" t="e">
        <f>S342+K342</f>
        <v>#REF!</v>
      </c>
      <c r="V342" s="802" t="e">
        <f>U342*(1+$U$5)</f>
        <v>#REF!</v>
      </c>
      <c r="W342" s="861"/>
      <c r="X342" s="859"/>
      <c r="Y342" s="860"/>
      <c r="Z342" s="500"/>
      <c r="AA342" s="514"/>
      <c r="AB342" s="500"/>
      <c r="AC342" s="500"/>
      <c r="AD342" s="500"/>
      <c r="AE342" s="501"/>
      <c r="AF342" s="515"/>
      <c r="AG342" s="516"/>
      <c r="AH342" s="517"/>
      <c r="AI342" s="518"/>
      <c r="AJ342" s="856"/>
      <c r="AK342" s="857"/>
      <c r="AO342" s="519"/>
      <c r="AP342" s="520"/>
      <c r="AQ342" s="500"/>
    </row>
    <row r="343" spans="2:43" ht="12.75" customHeight="1">
      <c r="B343" s="827"/>
      <c r="C343" s="788"/>
      <c r="D343" s="865"/>
      <c r="E343" s="834"/>
      <c r="F343" s="834"/>
      <c r="G343" s="841"/>
      <c r="H343" s="863"/>
      <c r="I343" s="791"/>
      <c r="J343" s="806"/>
      <c r="K343" s="814"/>
      <c r="L343" s="436" t="s">
        <v>185</v>
      </c>
      <c r="M343" s="252"/>
      <c r="N343" s="448">
        <f t="shared" si="64"/>
        <v>0</v>
      </c>
      <c r="O343" s="439" t="e">
        <f>#REF!*(1-$O$5)</f>
        <v>#REF!</v>
      </c>
      <c r="P343" s="807"/>
      <c r="Q343" s="808"/>
      <c r="R343" s="807"/>
      <c r="S343" s="810"/>
      <c r="T343" s="802"/>
      <c r="U343" s="812"/>
      <c r="V343" s="802"/>
      <c r="W343" s="861"/>
      <c r="X343" s="859"/>
      <c r="Y343" s="860"/>
      <c r="Z343" s="500"/>
      <c r="AA343" s="514"/>
      <c r="AB343" s="500"/>
      <c r="AC343" s="515"/>
      <c r="AD343" s="515"/>
      <c r="AE343" s="501"/>
      <c r="AF343" s="515"/>
      <c r="AG343" s="516"/>
      <c r="AH343" s="517"/>
      <c r="AI343" s="518"/>
      <c r="AJ343" s="856"/>
      <c r="AK343" s="857"/>
      <c r="AO343" s="519"/>
      <c r="AP343" s="520"/>
      <c r="AQ343" s="500"/>
    </row>
    <row r="344" spans="2:43" ht="12.75" customHeight="1">
      <c r="B344" s="827"/>
      <c r="C344" s="788"/>
      <c r="D344" s="865"/>
      <c r="E344" s="834"/>
      <c r="F344" s="834"/>
      <c r="G344" s="841"/>
      <c r="H344" s="863"/>
      <c r="I344" s="791"/>
      <c r="J344" s="806"/>
      <c r="K344" s="814"/>
      <c r="L344" s="436" t="s">
        <v>220</v>
      </c>
      <c r="M344" s="252">
        <v>0</v>
      </c>
      <c r="N344" s="448">
        <f t="shared" si="64"/>
        <v>0</v>
      </c>
      <c r="O344" s="439" t="e">
        <f>#REF!*(1-$O$5)</f>
        <v>#REF!</v>
      </c>
      <c r="P344" s="807"/>
      <c r="Q344" s="808"/>
      <c r="R344" s="807"/>
      <c r="S344" s="810"/>
      <c r="T344" s="802"/>
      <c r="U344" s="812"/>
      <c r="V344" s="802"/>
      <c r="W344" s="861"/>
      <c r="X344" s="859"/>
      <c r="Y344" s="860"/>
      <c r="Z344" s="500"/>
      <c r="AA344" s="514"/>
      <c r="AB344" s="500"/>
      <c r="AC344" s="515"/>
      <c r="AD344" s="515"/>
      <c r="AE344" s="501"/>
      <c r="AF344" s="515"/>
      <c r="AG344" s="516"/>
      <c r="AH344" s="517"/>
      <c r="AI344" s="518"/>
      <c r="AJ344" s="856"/>
      <c r="AK344" s="857"/>
      <c r="AO344" s="519"/>
      <c r="AP344" s="520"/>
      <c r="AQ344" s="500"/>
    </row>
    <row r="345" spans="2:43" ht="12.75" customHeight="1">
      <c r="B345" s="827"/>
      <c r="C345" s="789"/>
      <c r="D345" s="865"/>
      <c r="E345" s="834"/>
      <c r="F345" s="834"/>
      <c r="G345" s="842"/>
      <c r="H345" s="864"/>
      <c r="I345" s="791"/>
      <c r="J345" s="806"/>
      <c r="K345" s="815"/>
      <c r="L345" s="436" t="s">
        <v>226</v>
      </c>
      <c r="M345" s="252">
        <v>0</v>
      </c>
      <c r="N345" s="448">
        <f t="shared" si="64"/>
        <v>0</v>
      </c>
      <c r="O345" s="439" t="e">
        <f>#REF!*(1-$O$5)</f>
        <v>#REF!</v>
      </c>
      <c r="P345" s="807"/>
      <c r="Q345" s="808"/>
      <c r="R345" s="807"/>
      <c r="S345" s="811"/>
      <c r="T345" s="802"/>
      <c r="U345" s="812"/>
      <c r="V345" s="802"/>
      <c r="W345" s="861"/>
      <c r="X345" s="859"/>
      <c r="Y345" s="860"/>
      <c r="Z345" s="500"/>
      <c r="AA345" s="514"/>
      <c r="AB345" s="500"/>
      <c r="AC345" s="515"/>
      <c r="AD345" s="515"/>
      <c r="AE345" s="501"/>
      <c r="AF345" s="515"/>
      <c r="AG345" s="516"/>
      <c r="AH345" s="517"/>
      <c r="AI345" s="518"/>
      <c r="AJ345" s="856"/>
      <c r="AK345" s="857"/>
      <c r="AO345" s="519"/>
      <c r="AP345" s="520"/>
      <c r="AQ345" s="500"/>
    </row>
    <row r="346" spans="2:43" ht="12.75" customHeight="1">
      <c r="B346" s="827">
        <v>85</v>
      </c>
      <c r="C346" s="787" t="s">
        <v>1121</v>
      </c>
      <c r="D346" s="865">
        <v>125</v>
      </c>
      <c r="E346" s="849" t="s">
        <v>232</v>
      </c>
      <c r="F346" s="849" t="s">
        <v>519</v>
      </c>
      <c r="G346" s="873" t="s">
        <v>1132</v>
      </c>
      <c r="H346" s="862"/>
      <c r="I346" s="791">
        <f t="shared" ref="I346" si="65">H346*$I$5</f>
        <v>0</v>
      </c>
      <c r="J346" s="806">
        <f>I346</f>
        <v>0</v>
      </c>
      <c r="K346" s="813" t="e">
        <f>J346*(1+$L$5)</f>
        <v>#REF!</v>
      </c>
      <c r="L346" s="436" t="s">
        <v>207</v>
      </c>
      <c r="M346" s="252"/>
      <c r="N346" s="448">
        <f t="shared" ref="N346:N357" si="66">M346/60</f>
        <v>0</v>
      </c>
      <c r="O346" s="439" t="e">
        <f>#REF!*(1-$O$5)</f>
        <v>#REF!</v>
      </c>
      <c r="P346" s="807" t="e">
        <f>SUM(N346*O346,N347*O347,N348*O348,N349*O349)</f>
        <v>#REF!</v>
      </c>
      <c r="Q346" s="808">
        <v>1</v>
      </c>
      <c r="R346" s="807" t="e">
        <f>Q346*P346</f>
        <v>#REF!</v>
      </c>
      <c r="S346" s="809" t="e">
        <f>R346*(1+$R$5)</f>
        <v>#REF!</v>
      </c>
      <c r="T346" s="802" t="e">
        <f>J346+R346</f>
        <v>#REF!</v>
      </c>
      <c r="U346" s="802" t="e">
        <f>S346+K346</f>
        <v>#REF!</v>
      </c>
      <c r="V346" s="802" t="e">
        <f>U346*(1+$U$5)</f>
        <v>#REF!</v>
      </c>
      <c r="W346" s="861"/>
      <c r="X346" s="859"/>
      <c r="Y346" s="860"/>
      <c r="Z346" s="500"/>
      <c r="AA346" s="514"/>
      <c r="AB346" s="500"/>
      <c r="AC346" s="500"/>
      <c r="AD346" s="500"/>
      <c r="AE346" s="501"/>
      <c r="AF346" s="515"/>
      <c r="AG346" s="516"/>
      <c r="AH346" s="517"/>
      <c r="AI346" s="518"/>
      <c r="AJ346" s="856"/>
      <c r="AK346" s="857"/>
      <c r="AO346" s="519"/>
      <c r="AP346" s="520"/>
      <c r="AQ346" s="500"/>
    </row>
    <row r="347" spans="2:43" ht="12.75" customHeight="1">
      <c r="B347" s="827"/>
      <c r="C347" s="788"/>
      <c r="D347" s="865"/>
      <c r="E347" s="834"/>
      <c r="F347" s="834"/>
      <c r="G347" s="841"/>
      <c r="H347" s="863"/>
      <c r="I347" s="791"/>
      <c r="J347" s="806"/>
      <c r="K347" s="814"/>
      <c r="L347" s="436" t="s">
        <v>185</v>
      </c>
      <c r="M347" s="252"/>
      <c r="N347" s="448">
        <f t="shared" si="66"/>
        <v>0</v>
      </c>
      <c r="O347" s="439" t="e">
        <f>#REF!*(1-$O$5)</f>
        <v>#REF!</v>
      </c>
      <c r="P347" s="807"/>
      <c r="Q347" s="808"/>
      <c r="R347" s="807"/>
      <c r="S347" s="810"/>
      <c r="T347" s="802"/>
      <c r="U347" s="812"/>
      <c r="V347" s="802"/>
      <c r="W347" s="861"/>
      <c r="X347" s="859"/>
      <c r="Y347" s="860"/>
      <c r="Z347" s="500"/>
      <c r="AA347" s="514"/>
      <c r="AB347" s="500"/>
      <c r="AC347" s="515"/>
      <c r="AD347" s="515"/>
      <c r="AE347" s="501"/>
      <c r="AF347" s="515"/>
      <c r="AG347" s="516"/>
      <c r="AH347" s="517"/>
      <c r="AI347" s="518"/>
      <c r="AJ347" s="856"/>
      <c r="AK347" s="857"/>
      <c r="AO347" s="519"/>
      <c r="AP347" s="520"/>
      <c r="AQ347" s="500"/>
    </row>
    <row r="348" spans="2:43" ht="12.75" customHeight="1">
      <c r="B348" s="827"/>
      <c r="C348" s="788"/>
      <c r="D348" s="865"/>
      <c r="E348" s="834"/>
      <c r="F348" s="834"/>
      <c r="G348" s="841"/>
      <c r="H348" s="863"/>
      <c r="I348" s="791"/>
      <c r="J348" s="806"/>
      <c r="K348" s="814"/>
      <c r="L348" s="436" t="s">
        <v>220</v>
      </c>
      <c r="M348" s="252">
        <v>0</v>
      </c>
      <c r="N348" s="448">
        <f t="shared" si="66"/>
        <v>0</v>
      </c>
      <c r="O348" s="439" t="e">
        <f>#REF!*(1-$O$5)</f>
        <v>#REF!</v>
      </c>
      <c r="P348" s="807"/>
      <c r="Q348" s="808"/>
      <c r="R348" s="807"/>
      <c r="S348" s="810"/>
      <c r="T348" s="802"/>
      <c r="U348" s="812"/>
      <c r="V348" s="802"/>
      <c r="W348" s="861"/>
      <c r="X348" s="859"/>
      <c r="Y348" s="860"/>
      <c r="Z348" s="500"/>
      <c r="AA348" s="514"/>
      <c r="AB348" s="500"/>
      <c r="AC348" s="515"/>
      <c r="AD348" s="515"/>
      <c r="AE348" s="501"/>
      <c r="AF348" s="515"/>
      <c r="AG348" s="516"/>
      <c r="AH348" s="517"/>
      <c r="AI348" s="518"/>
      <c r="AJ348" s="856"/>
      <c r="AK348" s="857"/>
      <c r="AO348" s="519"/>
      <c r="AP348" s="520"/>
      <c r="AQ348" s="500"/>
    </row>
    <row r="349" spans="2:43" ht="12.75" customHeight="1">
      <c r="B349" s="827"/>
      <c r="C349" s="789"/>
      <c r="D349" s="865"/>
      <c r="E349" s="834"/>
      <c r="F349" s="834"/>
      <c r="G349" s="842"/>
      <c r="H349" s="864"/>
      <c r="I349" s="791"/>
      <c r="J349" s="806"/>
      <c r="K349" s="815"/>
      <c r="L349" s="436" t="s">
        <v>226</v>
      </c>
      <c r="M349" s="252">
        <v>0</v>
      </c>
      <c r="N349" s="448">
        <f t="shared" si="66"/>
        <v>0</v>
      </c>
      <c r="O349" s="439" t="e">
        <f>#REF!*(1-$O$5)</f>
        <v>#REF!</v>
      </c>
      <c r="P349" s="807"/>
      <c r="Q349" s="808"/>
      <c r="R349" s="807"/>
      <c r="S349" s="811"/>
      <c r="T349" s="802"/>
      <c r="U349" s="812"/>
      <c r="V349" s="802"/>
      <c r="W349" s="861"/>
      <c r="X349" s="859"/>
      <c r="Y349" s="860"/>
      <c r="Z349" s="500"/>
      <c r="AA349" s="514"/>
      <c r="AB349" s="500"/>
      <c r="AC349" s="515"/>
      <c r="AD349" s="515"/>
      <c r="AE349" s="501"/>
      <c r="AF349" s="515"/>
      <c r="AG349" s="516"/>
      <c r="AH349" s="517"/>
      <c r="AI349" s="518"/>
      <c r="AJ349" s="856"/>
      <c r="AK349" s="857"/>
      <c r="AO349" s="519"/>
      <c r="AP349" s="520"/>
      <c r="AQ349" s="500"/>
    </row>
    <row r="350" spans="2:43" ht="12.75" customHeight="1">
      <c r="B350" s="827">
        <v>86</v>
      </c>
      <c r="C350" s="787" t="s">
        <v>1119</v>
      </c>
      <c r="D350" s="865">
        <v>150</v>
      </c>
      <c r="E350" s="849" t="s">
        <v>232</v>
      </c>
      <c r="F350" s="849" t="s">
        <v>519</v>
      </c>
      <c r="G350" s="873" t="s">
        <v>1132</v>
      </c>
      <c r="H350" s="862"/>
      <c r="I350" s="791">
        <f t="shared" ref="I350" si="67">H350*$I$5</f>
        <v>0</v>
      </c>
      <c r="J350" s="806">
        <f>I350</f>
        <v>0</v>
      </c>
      <c r="K350" s="813" t="e">
        <f>J350*(1+$L$5)</f>
        <v>#REF!</v>
      </c>
      <c r="L350" s="436" t="s">
        <v>207</v>
      </c>
      <c r="M350" s="252"/>
      <c r="N350" s="448">
        <f t="shared" si="66"/>
        <v>0</v>
      </c>
      <c r="O350" s="439" t="e">
        <f>#REF!*(1-$O$5)</f>
        <v>#REF!</v>
      </c>
      <c r="P350" s="807" t="e">
        <f>SUM(N350*O350,N351*O351,N352*O352,N353*O353)</f>
        <v>#REF!</v>
      </c>
      <c r="Q350" s="808">
        <v>1</v>
      </c>
      <c r="R350" s="807" t="e">
        <f>Q350*P350</f>
        <v>#REF!</v>
      </c>
      <c r="S350" s="809" t="e">
        <f>R350*(1+$R$5)</f>
        <v>#REF!</v>
      </c>
      <c r="T350" s="802" t="e">
        <f>J350+R350</f>
        <v>#REF!</v>
      </c>
      <c r="U350" s="802" t="e">
        <f>S350+K350</f>
        <v>#REF!</v>
      </c>
      <c r="V350" s="802" t="e">
        <f>U350*(1+$U$5)</f>
        <v>#REF!</v>
      </c>
      <c r="W350" s="861"/>
      <c r="X350" s="859"/>
      <c r="Y350" s="860"/>
      <c r="Z350" s="500"/>
      <c r="AA350" s="514"/>
      <c r="AB350" s="500"/>
      <c r="AC350" s="500"/>
      <c r="AD350" s="500"/>
      <c r="AE350" s="501"/>
      <c r="AF350" s="515"/>
      <c r="AG350" s="516"/>
      <c r="AH350" s="517"/>
      <c r="AI350" s="518"/>
      <c r="AJ350" s="856"/>
      <c r="AK350" s="857"/>
      <c r="AO350" s="519"/>
      <c r="AP350" s="520"/>
      <c r="AQ350" s="500"/>
    </row>
    <row r="351" spans="2:43" ht="12.75" customHeight="1">
      <c r="B351" s="827"/>
      <c r="C351" s="788"/>
      <c r="D351" s="865"/>
      <c r="E351" s="834"/>
      <c r="F351" s="834"/>
      <c r="G351" s="841"/>
      <c r="H351" s="863"/>
      <c r="I351" s="791"/>
      <c r="J351" s="806"/>
      <c r="K351" s="814"/>
      <c r="L351" s="436" t="s">
        <v>185</v>
      </c>
      <c r="M351" s="252"/>
      <c r="N351" s="448">
        <f t="shared" si="66"/>
        <v>0</v>
      </c>
      <c r="O351" s="439" t="e">
        <f>#REF!*(1-$O$5)</f>
        <v>#REF!</v>
      </c>
      <c r="P351" s="807"/>
      <c r="Q351" s="808"/>
      <c r="R351" s="807"/>
      <c r="S351" s="810"/>
      <c r="T351" s="802"/>
      <c r="U351" s="812"/>
      <c r="V351" s="802"/>
      <c r="W351" s="861"/>
      <c r="X351" s="859"/>
      <c r="Y351" s="860"/>
      <c r="Z351" s="500"/>
      <c r="AA351" s="514"/>
      <c r="AB351" s="500"/>
      <c r="AC351" s="515"/>
      <c r="AD351" s="515"/>
      <c r="AE351" s="501"/>
      <c r="AF351" s="515"/>
      <c r="AG351" s="516"/>
      <c r="AH351" s="517"/>
      <c r="AI351" s="518"/>
      <c r="AJ351" s="856"/>
      <c r="AK351" s="857"/>
      <c r="AO351" s="519"/>
      <c r="AP351" s="520"/>
      <c r="AQ351" s="500"/>
    </row>
    <row r="352" spans="2:43" ht="12.75" customHeight="1">
      <c r="B352" s="827"/>
      <c r="C352" s="788"/>
      <c r="D352" s="865"/>
      <c r="E352" s="834"/>
      <c r="F352" s="834"/>
      <c r="G352" s="841"/>
      <c r="H352" s="863"/>
      <c r="I352" s="791"/>
      <c r="J352" s="806"/>
      <c r="K352" s="814"/>
      <c r="L352" s="436" t="s">
        <v>220</v>
      </c>
      <c r="M352" s="252">
        <v>0</v>
      </c>
      <c r="N352" s="448">
        <f t="shared" si="66"/>
        <v>0</v>
      </c>
      <c r="O352" s="439" t="e">
        <f>#REF!*(1-$O$5)</f>
        <v>#REF!</v>
      </c>
      <c r="P352" s="807"/>
      <c r="Q352" s="808"/>
      <c r="R352" s="807"/>
      <c r="S352" s="810"/>
      <c r="T352" s="802"/>
      <c r="U352" s="812"/>
      <c r="V352" s="802"/>
      <c r="W352" s="861"/>
      <c r="X352" s="859"/>
      <c r="Y352" s="860"/>
      <c r="Z352" s="500"/>
      <c r="AA352" s="514"/>
      <c r="AB352" s="500"/>
      <c r="AC352" s="515"/>
      <c r="AD352" s="515"/>
      <c r="AE352" s="501"/>
      <c r="AF352" s="515"/>
      <c r="AG352" s="516"/>
      <c r="AH352" s="517"/>
      <c r="AI352" s="518"/>
      <c r="AJ352" s="856"/>
      <c r="AK352" s="857"/>
      <c r="AO352" s="519"/>
      <c r="AP352" s="520"/>
      <c r="AQ352" s="500"/>
    </row>
    <row r="353" spans="2:43" ht="12.75" customHeight="1">
      <c r="B353" s="827"/>
      <c r="C353" s="789"/>
      <c r="D353" s="865"/>
      <c r="E353" s="834"/>
      <c r="F353" s="834"/>
      <c r="G353" s="842"/>
      <c r="H353" s="864"/>
      <c r="I353" s="791"/>
      <c r="J353" s="806"/>
      <c r="K353" s="815"/>
      <c r="L353" s="436" t="s">
        <v>226</v>
      </c>
      <c r="M353" s="252">
        <v>0</v>
      </c>
      <c r="N353" s="448">
        <f t="shared" si="66"/>
        <v>0</v>
      </c>
      <c r="O353" s="439" t="e">
        <f>#REF!*(1-$O$5)</f>
        <v>#REF!</v>
      </c>
      <c r="P353" s="807"/>
      <c r="Q353" s="808"/>
      <c r="R353" s="807"/>
      <c r="S353" s="811"/>
      <c r="T353" s="802"/>
      <c r="U353" s="812"/>
      <c r="V353" s="802"/>
      <c r="W353" s="861"/>
      <c r="X353" s="859"/>
      <c r="Y353" s="860"/>
      <c r="Z353" s="500"/>
      <c r="AA353" s="514"/>
      <c r="AB353" s="500"/>
      <c r="AC353" s="515"/>
      <c r="AD353" s="515"/>
      <c r="AE353" s="501"/>
      <c r="AF353" s="515"/>
      <c r="AG353" s="516"/>
      <c r="AH353" s="517"/>
      <c r="AI353" s="518"/>
      <c r="AJ353" s="856"/>
      <c r="AK353" s="857"/>
      <c r="AO353" s="519"/>
      <c r="AP353" s="520"/>
      <c r="AQ353" s="500"/>
    </row>
    <row r="354" spans="2:43" ht="12.75" customHeight="1">
      <c r="B354" s="827">
        <v>87</v>
      </c>
      <c r="C354" s="787" t="s">
        <v>1120</v>
      </c>
      <c r="D354" s="865">
        <v>250</v>
      </c>
      <c r="E354" s="849" t="s">
        <v>232</v>
      </c>
      <c r="F354" s="849" t="s">
        <v>519</v>
      </c>
      <c r="G354" s="873" t="s">
        <v>1132</v>
      </c>
      <c r="H354" s="862"/>
      <c r="I354" s="791">
        <f t="shared" ref="I354" si="68">H354*$I$5</f>
        <v>0</v>
      </c>
      <c r="J354" s="806">
        <f>I354</f>
        <v>0</v>
      </c>
      <c r="K354" s="813" t="e">
        <f>J354*(1+$L$5)</f>
        <v>#REF!</v>
      </c>
      <c r="L354" s="436" t="s">
        <v>207</v>
      </c>
      <c r="M354" s="252"/>
      <c r="N354" s="448">
        <f t="shared" si="66"/>
        <v>0</v>
      </c>
      <c r="O354" s="439" t="e">
        <f>#REF!*(1-$O$5)</f>
        <v>#REF!</v>
      </c>
      <c r="P354" s="807" t="e">
        <f>SUM(N354*O354,N355*O355,N356*O356,N357*O357)</f>
        <v>#REF!</v>
      </c>
      <c r="Q354" s="808">
        <v>1</v>
      </c>
      <c r="R354" s="807" t="e">
        <f>Q354*P354</f>
        <v>#REF!</v>
      </c>
      <c r="S354" s="809" t="e">
        <f>R354*(1+$R$5)</f>
        <v>#REF!</v>
      </c>
      <c r="T354" s="802" t="e">
        <f>J354+R354</f>
        <v>#REF!</v>
      </c>
      <c r="U354" s="802" t="e">
        <f>S354+K354</f>
        <v>#REF!</v>
      </c>
      <c r="V354" s="802" t="e">
        <f>U354*(1+$U$5)</f>
        <v>#REF!</v>
      </c>
      <c r="W354" s="861"/>
      <c r="X354" s="859"/>
      <c r="Y354" s="860"/>
      <c r="Z354" s="500"/>
      <c r="AA354" s="514"/>
      <c r="AB354" s="500"/>
      <c r="AC354" s="500"/>
      <c r="AD354" s="500"/>
      <c r="AE354" s="501"/>
      <c r="AF354" s="515"/>
      <c r="AG354" s="516"/>
      <c r="AH354" s="517"/>
      <c r="AI354" s="518"/>
      <c r="AJ354" s="856"/>
      <c r="AK354" s="857"/>
      <c r="AO354" s="519"/>
      <c r="AP354" s="520"/>
      <c r="AQ354" s="500"/>
    </row>
    <row r="355" spans="2:43" ht="12.75" customHeight="1">
      <c r="B355" s="827"/>
      <c r="C355" s="788"/>
      <c r="D355" s="865"/>
      <c r="E355" s="834"/>
      <c r="F355" s="834"/>
      <c r="G355" s="841"/>
      <c r="H355" s="863"/>
      <c r="I355" s="791"/>
      <c r="J355" s="806"/>
      <c r="K355" s="814"/>
      <c r="L355" s="436" t="s">
        <v>185</v>
      </c>
      <c r="M355" s="252"/>
      <c r="N355" s="448">
        <f t="shared" si="66"/>
        <v>0</v>
      </c>
      <c r="O355" s="439" t="e">
        <f>#REF!*(1-$O$5)</f>
        <v>#REF!</v>
      </c>
      <c r="P355" s="807"/>
      <c r="Q355" s="808"/>
      <c r="R355" s="807"/>
      <c r="S355" s="810"/>
      <c r="T355" s="802"/>
      <c r="U355" s="812"/>
      <c r="V355" s="802"/>
      <c r="W355" s="861"/>
      <c r="X355" s="859"/>
      <c r="Y355" s="860"/>
      <c r="Z355" s="500"/>
      <c r="AA355" s="514"/>
      <c r="AB355" s="500"/>
      <c r="AC355" s="515"/>
      <c r="AD355" s="515"/>
      <c r="AE355" s="501"/>
      <c r="AF355" s="515"/>
      <c r="AG355" s="516"/>
      <c r="AH355" s="517"/>
      <c r="AI355" s="518"/>
      <c r="AJ355" s="856"/>
      <c r="AK355" s="857"/>
      <c r="AO355" s="519"/>
      <c r="AP355" s="520"/>
      <c r="AQ355" s="500"/>
    </row>
    <row r="356" spans="2:43" ht="12.75" customHeight="1">
      <c r="B356" s="827"/>
      <c r="C356" s="788"/>
      <c r="D356" s="865"/>
      <c r="E356" s="834"/>
      <c r="F356" s="834"/>
      <c r="G356" s="841"/>
      <c r="H356" s="863"/>
      <c r="I356" s="791"/>
      <c r="J356" s="806"/>
      <c r="K356" s="814"/>
      <c r="L356" s="436" t="s">
        <v>220</v>
      </c>
      <c r="M356" s="252">
        <v>0</v>
      </c>
      <c r="N356" s="448">
        <f t="shared" si="66"/>
        <v>0</v>
      </c>
      <c r="O356" s="439" t="e">
        <f>#REF!*(1-$O$5)</f>
        <v>#REF!</v>
      </c>
      <c r="P356" s="807"/>
      <c r="Q356" s="808"/>
      <c r="R356" s="807"/>
      <c r="S356" s="810"/>
      <c r="T356" s="802"/>
      <c r="U356" s="812"/>
      <c r="V356" s="802"/>
      <c r="W356" s="861"/>
      <c r="X356" s="859"/>
      <c r="Y356" s="860"/>
      <c r="Z356" s="500"/>
      <c r="AA356" s="514"/>
      <c r="AB356" s="500"/>
      <c r="AC356" s="515"/>
      <c r="AD356" s="515"/>
      <c r="AE356" s="501"/>
      <c r="AF356" s="515"/>
      <c r="AG356" s="516"/>
      <c r="AH356" s="517"/>
      <c r="AI356" s="518"/>
      <c r="AJ356" s="856"/>
      <c r="AK356" s="857"/>
      <c r="AO356" s="519"/>
      <c r="AP356" s="520"/>
      <c r="AQ356" s="500"/>
    </row>
    <row r="357" spans="2:43" ht="12.75" customHeight="1">
      <c r="B357" s="827"/>
      <c r="C357" s="789"/>
      <c r="D357" s="865"/>
      <c r="E357" s="834"/>
      <c r="F357" s="834"/>
      <c r="G357" s="842"/>
      <c r="H357" s="864"/>
      <c r="I357" s="791"/>
      <c r="J357" s="806"/>
      <c r="K357" s="815"/>
      <c r="L357" s="436" t="s">
        <v>226</v>
      </c>
      <c r="M357" s="252">
        <v>0</v>
      </c>
      <c r="N357" s="448">
        <f t="shared" si="66"/>
        <v>0</v>
      </c>
      <c r="O357" s="439" t="e">
        <f>#REF!*(1-$O$5)</f>
        <v>#REF!</v>
      </c>
      <c r="P357" s="807"/>
      <c r="Q357" s="808"/>
      <c r="R357" s="807"/>
      <c r="S357" s="811"/>
      <c r="T357" s="802"/>
      <c r="U357" s="812"/>
      <c r="V357" s="802"/>
      <c r="W357" s="861"/>
      <c r="X357" s="859"/>
      <c r="Y357" s="860"/>
      <c r="Z357" s="500"/>
      <c r="AA357" s="514"/>
      <c r="AB357" s="500"/>
      <c r="AC357" s="515"/>
      <c r="AD357" s="515"/>
      <c r="AE357" s="501"/>
      <c r="AF357" s="515"/>
      <c r="AG357" s="516"/>
      <c r="AH357" s="517"/>
      <c r="AI357" s="518"/>
      <c r="AJ357" s="856"/>
      <c r="AK357" s="857"/>
      <c r="AO357" s="519"/>
      <c r="AP357" s="520"/>
      <c r="AQ357" s="500"/>
    </row>
    <row r="358" spans="2:43" ht="12.75" customHeight="1">
      <c r="B358" s="530"/>
      <c r="C358" s="531"/>
      <c r="D358" s="532"/>
      <c r="E358" s="533"/>
      <c r="F358" s="533"/>
      <c r="G358" s="462"/>
      <c r="H358" s="255"/>
      <c r="I358" s="535"/>
      <c r="J358" s="534"/>
      <c r="K358" s="535"/>
      <c r="L358" s="536"/>
      <c r="M358" s="534"/>
      <c r="N358" s="535"/>
      <c r="O358" s="537"/>
      <c r="P358" s="538"/>
      <c r="Q358" s="534"/>
      <c r="R358" s="535"/>
      <c r="S358" s="539"/>
      <c r="T358" s="540"/>
      <c r="U358" s="497"/>
      <c r="V358" s="541"/>
      <c r="W358" s="526"/>
      <c r="X358" s="522"/>
      <c r="Y358" s="523"/>
      <c r="Z358" s="500"/>
      <c r="AA358" s="514"/>
      <c r="AB358" s="500"/>
      <c r="AC358" s="515"/>
      <c r="AD358" s="515"/>
      <c r="AE358" s="501"/>
      <c r="AF358" s="515"/>
      <c r="AG358" s="516"/>
      <c r="AH358" s="517"/>
      <c r="AI358" s="518"/>
      <c r="AJ358" s="524"/>
      <c r="AK358" s="525"/>
      <c r="AO358" s="519"/>
      <c r="AP358" s="520"/>
      <c r="AQ358" s="500"/>
    </row>
    <row r="359" spans="2:43" ht="55.5" customHeight="1">
      <c r="B359" s="442" t="s">
        <v>154</v>
      </c>
      <c r="C359" s="443" t="s">
        <v>622</v>
      </c>
      <c r="D359" s="444" t="s">
        <v>536</v>
      </c>
      <c r="E359" s="445" t="s">
        <v>228</v>
      </c>
      <c r="F359" s="445" t="s">
        <v>229</v>
      </c>
      <c r="G359" s="445" t="s">
        <v>482</v>
      </c>
      <c r="H359" s="253" t="s">
        <v>235</v>
      </c>
      <c r="I359" s="444" t="s">
        <v>236</v>
      </c>
      <c r="J359" s="446" t="s">
        <v>247</v>
      </c>
      <c r="K359" s="434" t="s">
        <v>465</v>
      </c>
      <c r="L359" s="435" t="s">
        <v>182</v>
      </c>
      <c r="M359" s="437" t="s">
        <v>227</v>
      </c>
      <c r="N359" s="437" t="s">
        <v>225</v>
      </c>
      <c r="O359" s="437" t="s">
        <v>237</v>
      </c>
      <c r="P359" s="437" t="s">
        <v>403</v>
      </c>
      <c r="Q359" s="437" t="s">
        <v>244</v>
      </c>
      <c r="R359" s="437" t="s">
        <v>245</v>
      </c>
      <c r="S359" s="437" t="s">
        <v>466</v>
      </c>
      <c r="T359" s="456" t="s">
        <v>471</v>
      </c>
      <c r="U359" s="456" t="s">
        <v>467</v>
      </c>
      <c r="V359" s="456" t="s">
        <v>391</v>
      </c>
      <c r="W359" s="510"/>
      <c r="X359" s="511"/>
      <c r="Y359" s="497"/>
      <c r="Z359" s="498"/>
      <c r="AA359" s="498"/>
      <c r="AB359" s="498"/>
      <c r="AC359" s="498"/>
      <c r="AD359" s="498"/>
      <c r="AE359" s="512"/>
      <c r="AF359" s="498"/>
      <c r="AG359" s="498"/>
      <c r="AH359" s="498"/>
      <c r="AI359" s="513"/>
      <c r="AJ359" s="498"/>
      <c r="AK359" s="498"/>
    </row>
    <row r="360" spans="2:43">
      <c r="B360" s="827">
        <v>88</v>
      </c>
      <c r="C360" s="850" t="s">
        <v>662</v>
      </c>
      <c r="D360" s="849" t="s">
        <v>614</v>
      </c>
      <c r="E360" s="849" t="s">
        <v>169</v>
      </c>
      <c r="F360" s="849" t="s">
        <v>169</v>
      </c>
      <c r="G360" s="849" t="s">
        <v>230</v>
      </c>
      <c r="H360" s="862"/>
      <c r="I360" s="791">
        <f t="shared" ref="I360" si="69">H360*$I$5</f>
        <v>0</v>
      </c>
      <c r="J360" s="806">
        <f>I360</f>
        <v>0</v>
      </c>
      <c r="K360" s="813" t="e">
        <f>J360*(1+$L$5)</f>
        <v>#REF!</v>
      </c>
      <c r="L360" s="436" t="s">
        <v>207</v>
      </c>
      <c r="M360" s="455"/>
      <c r="N360" s="448">
        <f t="shared" ref="N360:N423" si="70">M360/60</f>
        <v>0</v>
      </c>
      <c r="O360" s="439" t="e">
        <f>#REF!*(1-$O$5)</f>
        <v>#REF!</v>
      </c>
      <c r="P360" s="807" t="e">
        <f>SUM(N360*O360,N361*O361,N362*O362,N363*O363)</f>
        <v>#REF!</v>
      </c>
      <c r="Q360" s="858">
        <v>0</v>
      </c>
      <c r="R360" s="807" t="e">
        <f>Q360*P360</f>
        <v>#REF!</v>
      </c>
      <c r="S360" s="809" t="e">
        <f>R360*(1+$R$5)</f>
        <v>#REF!</v>
      </c>
      <c r="T360" s="802" t="e">
        <f>J360+R360</f>
        <v>#REF!</v>
      </c>
      <c r="U360" s="802" t="e">
        <f>S360+K360</f>
        <v>#REF!</v>
      </c>
      <c r="V360" s="802" t="e">
        <f>U360*(1+$U$5)</f>
        <v>#REF!</v>
      </c>
      <c r="W360" s="861"/>
      <c r="X360" s="859"/>
      <c r="Y360" s="860"/>
      <c r="Z360" s="500"/>
      <c r="AA360" s="514"/>
      <c r="AB360" s="500"/>
      <c r="AC360" s="500"/>
      <c r="AD360" s="500"/>
      <c r="AE360" s="494"/>
      <c r="AF360" s="515"/>
      <c r="AG360" s="516"/>
      <c r="AH360" s="517"/>
      <c r="AI360" s="518"/>
      <c r="AJ360" s="856"/>
      <c r="AK360" s="857"/>
      <c r="AO360" s="519"/>
      <c r="AP360" s="520"/>
      <c r="AQ360" s="500"/>
    </row>
    <row r="361" spans="2:43">
      <c r="B361" s="827"/>
      <c r="C361" s="850"/>
      <c r="D361" s="849"/>
      <c r="E361" s="834"/>
      <c r="F361" s="834"/>
      <c r="G361" s="834"/>
      <c r="H361" s="863"/>
      <c r="I361" s="791"/>
      <c r="J361" s="806"/>
      <c r="K361" s="814"/>
      <c r="L361" s="436" t="s">
        <v>185</v>
      </c>
      <c r="M361" s="455"/>
      <c r="N361" s="448">
        <f t="shared" si="70"/>
        <v>0</v>
      </c>
      <c r="O361" s="439" t="e">
        <f>#REF!*(1-$O$5)</f>
        <v>#REF!</v>
      </c>
      <c r="P361" s="807"/>
      <c r="Q361" s="858"/>
      <c r="R361" s="807"/>
      <c r="S361" s="810"/>
      <c r="T361" s="802"/>
      <c r="U361" s="812"/>
      <c r="V361" s="802"/>
      <c r="W361" s="861"/>
      <c r="X361" s="859"/>
      <c r="Y361" s="860"/>
      <c r="Z361" s="500"/>
      <c r="AA361" s="514"/>
      <c r="AB361" s="500"/>
      <c r="AC361" s="515"/>
      <c r="AD361" s="515"/>
      <c r="AE361" s="494"/>
      <c r="AF361" s="515"/>
      <c r="AG361" s="516"/>
      <c r="AH361" s="517"/>
      <c r="AI361" s="518"/>
      <c r="AJ361" s="856"/>
      <c r="AK361" s="857"/>
      <c r="AO361" s="519"/>
      <c r="AP361" s="520"/>
      <c r="AQ361" s="500"/>
    </row>
    <row r="362" spans="2:43">
      <c r="B362" s="827"/>
      <c r="C362" s="850"/>
      <c r="D362" s="849"/>
      <c r="E362" s="834"/>
      <c r="F362" s="834"/>
      <c r="G362" s="834"/>
      <c r="H362" s="863"/>
      <c r="I362" s="791"/>
      <c r="J362" s="806"/>
      <c r="K362" s="814"/>
      <c r="L362" s="436" t="s">
        <v>220</v>
      </c>
      <c r="M362" s="455">
        <v>0</v>
      </c>
      <c r="N362" s="448">
        <f t="shared" si="70"/>
        <v>0</v>
      </c>
      <c r="O362" s="439" t="e">
        <f>#REF!*(1-$O$5)</f>
        <v>#REF!</v>
      </c>
      <c r="P362" s="807"/>
      <c r="Q362" s="858"/>
      <c r="R362" s="807"/>
      <c r="S362" s="810"/>
      <c r="T362" s="802"/>
      <c r="U362" s="812"/>
      <c r="V362" s="802"/>
      <c r="W362" s="861"/>
      <c r="X362" s="859"/>
      <c r="Y362" s="860"/>
      <c r="Z362" s="500"/>
      <c r="AA362" s="514"/>
      <c r="AB362" s="500"/>
      <c r="AC362" s="515"/>
      <c r="AD362" s="515"/>
      <c r="AE362" s="494"/>
      <c r="AF362" s="515"/>
      <c r="AG362" s="516"/>
      <c r="AH362" s="517"/>
      <c r="AI362" s="518"/>
      <c r="AJ362" s="856"/>
      <c r="AK362" s="857"/>
      <c r="AO362" s="519"/>
      <c r="AP362" s="520"/>
      <c r="AQ362" s="500"/>
    </row>
    <row r="363" spans="2:43">
      <c r="B363" s="827"/>
      <c r="C363" s="850"/>
      <c r="D363" s="849"/>
      <c r="E363" s="834"/>
      <c r="F363" s="834"/>
      <c r="G363" s="834"/>
      <c r="H363" s="864"/>
      <c r="I363" s="791"/>
      <c r="J363" s="806"/>
      <c r="K363" s="815"/>
      <c r="L363" s="436" t="s">
        <v>226</v>
      </c>
      <c r="M363" s="455">
        <v>0</v>
      </c>
      <c r="N363" s="448">
        <f t="shared" si="70"/>
        <v>0</v>
      </c>
      <c r="O363" s="439" t="e">
        <f>#REF!*(1-$O$5)</f>
        <v>#REF!</v>
      </c>
      <c r="P363" s="807"/>
      <c r="Q363" s="858"/>
      <c r="R363" s="807"/>
      <c r="S363" s="811"/>
      <c r="T363" s="802"/>
      <c r="U363" s="812"/>
      <c r="V363" s="802"/>
      <c r="W363" s="861"/>
      <c r="X363" s="859"/>
      <c r="Y363" s="860"/>
      <c r="Z363" s="500"/>
      <c r="AA363" s="514"/>
      <c r="AB363" s="500"/>
      <c r="AC363" s="515"/>
      <c r="AD363" s="515"/>
      <c r="AE363" s="494"/>
      <c r="AF363" s="515"/>
      <c r="AG363" s="516"/>
      <c r="AH363" s="517"/>
      <c r="AI363" s="518"/>
      <c r="AJ363" s="856"/>
      <c r="AK363" s="857"/>
      <c r="AO363" s="519"/>
      <c r="AP363" s="520"/>
      <c r="AQ363" s="500"/>
    </row>
    <row r="364" spans="2:43">
      <c r="B364" s="827">
        <v>89</v>
      </c>
      <c r="C364" s="850" t="s">
        <v>663</v>
      </c>
      <c r="D364" s="849" t="s">
        <v>623</v>
      </c>
      <c r="E364" s="849" t="s">
        <v>169</v>
      </c>
      <c r="F364" s="849" t="s">
        <v>169</v>
      </c>
      <c r="G364" s="849" t="s">
        <v>230</v>
      </c>
      <c r="H364" s="862"/>
      <c r="I364" s="791">
        <f t="shared" ref="I364:I424" si="71">H364*$I$5</f>
        <v>0</v>
      </c>
      <c r="J364" s="806">
        <f>I364</f>
        <v>0</v>
      </c>
      <c r="K364" s="813" t="e">
        <f>J364*(1+$L$5)</f>
        <v>#REF!</v>
      </c>
      <c r="L364" s="436" t="s">
        <v>207</v>
      </c>
      <c r="M364" s="455"/>
      <c r="N364" s="448">
        <f t="shared" si="70"/>
        <v>0</v>
      </c>
      <c r="O364" s="439" t="e">
        <f>#REF!*(1-$O$5)</f>
        <v>#REF!</v>
      </c>
      <c r="P364" s="807" t="e">
        <f>SUM(N364*O364,N365*O365,N366*O366,N367*O367)</f>
        <v>#REF!</v>
      </c>
      <c r="Q364" s="858">
        <v>1</v>
      </c>
      <c r="R364" s="807" t="e">
        <f>Q364*P364</f>
        <v>#REF!</v>
      </c>
      <c r="S364" s="809" t="e">
        <f>R364*(1+$R$5)</f>
        <v>#REF!</v>
      </c>
      <c r="T364" s="802" t="e">
        <f>J364+R364</f>
        <v>#REF!</v>
      </c>
      <c r="U364" s="802" t="e">
        <f>S364+K364</f>
        <v>#REF!</v>
      </c>
      <c r="V364" s="802" t="e">
        <f>U364*(1+$U$5)</f>
        <v>#REF!</v>
      </c>
      <c r="W364" s="861"/>
      <c r="X364" s="859"/>
      <c r="Y364" s="860"/>
      <c r="Z364" s="500"/>
      <c r="AA364" s="514"/>
      <c r="AB364" s="500"/>
      <c r="AC364" s="500"/>
      <c r="AD364" s="500"/>
      <c r="AE364" s="494"/>
      <c r="AF364" s="515"/>
      <c r="AG364" s="516"/>
      <c r="AH364" s="517"/>
      <c r="AI364" s="518"/>
      <c r="AJ364" s="856"/>
      <c r="AK364" s="857"/>
      <c r="AO364" s="519"/>
      <c r="AP364" s="520"/>
      <c r="AQ364" s="500"/>
    </row>
    <row r="365" spans="2:43">
      <c r="B365" s="827"/>
      <c r="C365" s="850"/>
      <c r="D365" s="849"/>
      <c r="E365" s="834"/>
      <c r="F365" s="834"/>
      <c r="G365" s="834"/>
      <c r="H365" s="863"/>
      <c r="I365" s="791"/>
      <c r="J365" s="806"/>
      <c r="K365" s="814"/>
      <c r="L365" s="436" t="s">
        <v>185</v>
      </c>
      <c r="M365" s="455"/>
      <c r="N365" s="448">
        <f t="shared" si="70"/>
        <v>0</v>
      </c>
      <c r="O365" s="439" t="e">
        <f>#REF!*(1-$O$5)</f>
        <v>#REF!</v>
      </c>
      <c r="P365" s="807"/>
      <c r="Q365" s="858"/>
      <c r="R365" s="807"/>
      <c r="S365" s="810"/>
      <c r="T365" s="802"/>
      <c r="U365" s="812"/>
      <c r="V365" s="802"/>
      <c r="W365" s="861"/>
      <c r="X365" s="859"/>
      <c r="Y365" s="860"/>
      <c r="Z365" s="500"/>
      <c r="AA365" s="514"/>
      <c r="AB365" s="500"/>
      <c r="AC365" s="515"/>
      <c r="AD365" s="515"/>
      <c r="AE365" s="494"/>
      <c r="AF365" s="515"/>
      <c r="AG365" s="516"/>
      <c r="AH365" s="517"/>
      <c r="AI365" s="518"/>
      <c r="AJ365" s="856"/>
      <c r="AK365" s="857"/>
      <c r="AO365" s="519"/>
      <c r="AP365" s="520"/>
      <c r="AQ365" s="500"/>
    </row>
    <row r="366" spans="2:43">
      <c r="B366" s="827"/>
      <c r="C366" s="850"/>
      <c r="D366" s="849"/>
      <c r="E366" s="834"/>
      <c r="F366" s="834"/>
      <c r="G366" s="834"/>
      <c r="H366" s="863"/>
      <c r="I366" s="791"/>
      <c r="J366" s="806"/>
      <c r="K366" s="814"/>
      <c r="L366" s="436" t="s">
        <v>220</v>
      </c>
      <c r="M366" s="455">
        <v>0</v>
      </c>
      <c r="N366" s="448">
        <f t="shared" si="70"/>
        <v>0</v>
      </c>
      <c r="O366" s="439" t="e">
        <f>#REF!*(1-$O$5)</f>
        <v>#REF!</v>
      </c>
      <c r="P366" s="807"/>
      <c r="Q366" s="858"/>
      <c r="R366" s="807"/>
      <c r="S366" s="810"/>
      <c r="T366" s="802"/>
      <c r="U366" s="812"/>
      <c r="V366" s="802"/>
      <c r="W366" s="861"/>
      <c r="X366" s="859"/>
      <c r="Y366" s="860"/>
      <c r="Z366" s="500"/>
      <c r="AA366" s="514"/>
      <c r="AB366" s="500"/>
      <c r="AC366" s="515"/>
      <c r="AD366" s="515"/>
      <c r="AE366" s="494"/>
      <c r="AF366" s="515"/>
      <c r="AG366" s="516"/>
      <c r="AH366" s="517"/>
      <c r="AI366" s="518"/>
      <c r="AJ366" s="856"/>
      <c r="AK366" s="857"/>
      <c r="AO366" s="519"/>
      <c r="AP366" s="520"/>
      <c r="AQ366" s="500"/>
    </row>
    <row r="367" spans="2:43">
      <c r="B367" s="827"/>
      <c r="C367" s="850"/>
      <c r="D367" s="849"/>
      <c r="E367" s="834"/>
      <c r="F367" s="834"/>
      <c r="G367" s="834"/>
      <c r="H367" s="864"/>
      <c r="I367" s="791"/>
      <c r="J367" s="806"/>
      <c r="K367" s="815"/>
      <c r="L367" s="436" t="s">
        <v>226</v>
      </c>
      <c r="M367" s="455">
        <v>0</v>
      </c>
      <c r="N367" s="448">
        <f t="shared" si="70"/>
        <v>0</v>
      </c>
      <c r="O367" s="439" t="e">
        <f>#REF!*(1-$O$5)</f>
        <v>#REF!</v>
      </c>
      <c r="P367" s="807"/>
      <c r="Q367" s="858"/>
      <c r="R367" s="807"/>
      <c r="S367" s="811"/>
      <c r="T367" s="802"/>
      <c r="U367" s="812"/>
      <c r="V367" s="802"/>
      <c r="W367" s="861"/>
      <c r="X367" s="859"/>
      <c r="Y367" s="860"/>
      <c r="Z367" s="500"/>
      <c r="AA367" s="514"/>
      <c r="AB367" s="500"/>
      <c r="AC367" s="515"/>
      <c r="AD367" s="515"/>
      <c r="AE367" s="494"/>
      <c r="AF367" s="515"/>
      <c r="AG367" s="516"/>
      <c r="AH367" s="517"/>
      <c r="AI367" s="518"/>
      <c r="AJ367" s="856"/>
      <c r="AK367" s="857"/>
      <c r="AO367" s="519"/>
      <c r="AP367" s="520"/>
      <c r="AQ367" s="500"/>
    </row>
    <row r="368" spans="2:43">
      <c r="B368" s="827">
        <v>90</v>
      </c>
      <c r="C368" s="850" t="s">
        <v>664</v>
      </c>
      <c r="D368" s="849" t="s">
        <v>612</v>
      </c>
      <c r="E368" s="849" t="s">
        <v>169</v>
      </c>
      <c r="F368" s="849" t="s">
        <v>169</v>
      </c>
      <c r="G368" s="849" t="s">
        <v>230</v>
      </c>
      <c r="H368" s="862"/>
      <c r="I368" s="791">
        <f t="shared" si="71"/>
        <v>0</v>
      </c>
      <c r="J368" s="806">
        <f>I368</f>
        <v>0</v>
      </c>
      <c r="K368" s="813" t="e">
        <f>J368*(1+$L$5)</f>
        <v>#REF!</v>
      </c>
      <c r="L368" s="436" t="s">
        <v>207</v>
      </c>
      <c r="M368" s="455"/>
      <c r="N368" s="448">
        <f t="shared" si="70"/>
        <v>0</v>
      </c>
      <c r="O368" s="439" t="e">
        <f>#REF!*(1-$O$5)</f>
        <v>#REF!</v>
      </c>
      <c r="P368" s="807" t="e">
        <f>SUM(N368*O368,N369*O369,N370*O370,N371*O371)</f>
        <v>#REF!</v>
      </c>
      <c r="Q368" s="858">
        <v>2</v>
      </c>
      <c r="R368" s="807" t="e">
        <f>Q368*P368</f>
        <v>#REF!</v>
      </c>
      <c r="S368" s="809" t="e">
        <f>R368*(1+$R$5)</f>
        <v>#REF!</v>
      </c>
      <c r="T368" s="802" t="e">
        <f>J368+R368</f>
        <v>#REF!</v>
      </c>
      <c r="U368" s="802" t="e">
        <f>S368+K368</f>
        <v>#REF!</v>
      </c>
      <c r="V368" s="802" t="e">
        <f>U368*(1+$U$5)</f>
        <v>#REF!</v>
      </c>
      <c r="W368" s="861"/>
      <c r="X368" s="859"/>
      <c r="Y368" s="860"/>
      <c r="Z368" s="500"/>
      <c r="AA368" s="514"/>
      <c r="AB368" s="500"/>
      <c r="AC368" s="500"/>
      <c r="AD368" s="500"/>
      <c r="AE368" s="494"/>
      <c r="AF368" s="515"/>
      <c r="AG368" s="516"/>
      <c r="AH368" s="517"/>
      <c r="AI368" s="518"/>
      <c r="AJ368" s="856"/>
      <c r="AK368" s="857"/>
      <c r="AO368" s="519"/>
      <c r="AP368" s="520"/>
      <c r="AQ368" s="500"/>
    </row>
    <row r="369" spans="2:43">
      <c r="B369" s="827"/>
      <c r="C369" s="850"/>
      <c r="D369" s="849"/>
      <c r="E369" s="834"/>
      <c r="F369" s="834"/>
      <c r="G369" s="834"/>
      <c r="H369" s="863"/>
      <c r="I369" s="791"/>
      <c r="J369" s="806"/>
      <c r="K369" s="814"/>
      <c r="L369" s="436" t="s">
        <v>185</v>
      </c>
      <c r="M369" s="455"/>
      <c r="N369" s="448">
        <f t="shared" si="70"/>
        <v>0</v>
      </c>
      <c r="O369" s="439" t="e">
        <f>#REF!*(1-$O$5)</f>
        <v>#REF!</v>
      </c>
      <c r="P369" s="807"/>
      <c r="Q369" s="858"/>
      <c r="R369" s="807"/>
      <c r="S369" s="810"/>
      <c r="T369" s="802"/>
      <c r="U369" s="812"/>
      <c r="V369" s="802"/>
      <c r="W369" s="861"/>
      <c r="X369" s="859"/>
      <c r="Y369" s="860"/>
      <c r="Z369" s="500"/>
      <c r="AA369" s="514"/>
      <c r="AB369" s="500"/>
      <c r="AC369" s="515"/>
      <c r="AD369" s="515"/>
      <c r="AE369" s="494"/>
      <c r="AF369" s="515"/>
      <c r="AG369" s="516"/>
      <c r="AH369" s="517"/>
      <c r="AI369" s="518"/>
      <c r="AJ369" s="856"/>
      <c r="AK369" s="857"/>
      <c r="AO369" s="519"/>
      <c r="AP369" s="520"/>
      <c r="AQ369" s="500"/>
    </row>
    <row r="370" spans="2:43">
      <c r="B370" s="827"/>
      <c r="C370" s="850"/>
      <c r="D370" s="849"/>
      <c r="E370" s="834"/>
      <c r="F370" s="834"/>
      <c r="G370" s="834"/>
      <c r="H370" s="863"/>
      <c r="I370" s="791"/>
      <c r="J370" s="806"/>
      <c r="K370" s="814"/>
      <c r="L370" s="436" t="s">
        <v>220</v>
      </c>
      <c r="M370" s="455">
        <v>0</v>
      </c>
      <c r="N370" s="448">
        <f t="shared" si="70"/>
        <v>0</v>
      </c>
      <c r="O370" s="439" t="e">
        <f>#REF!*(1-$O$5)</f>
        <v>#REF!</v>
      </c>
      <c r="P370" s="807"/>
      <c r="Q370" s="858"/>
      <c r="R370" s="807"/>
      <c r="S370" s="810"/>
      <c r="T370" s="802"/>
      <c r="U370" s="812"/>
      <c r="V370" s="802"/>
      <c r="W370" s="861"/>
      <c r="X370" s="859"/>
      <c r="Y370" s="860"/>
      <c r="Z370" s="500"/>
      <c r="AA370" s="514"/>
      <c r="AB370" s="500"/>
      <c r="AC370" s="515"/>
      <c r="AD370" s="515"/>
      <c r="AE370" s="494"/>
      <c r="AF370" s="515"/>
      <c r="AG370" s="516"/>
      <c r="AH370" s="517"/>
      <c r="AI370" s="518"/>
      <c r="AJ370" s="856"/>
      <c r="AK370" s="857"/>
      <c r="AO370" s="519"/>
      <c r="AP370" s="520"/>
      <c r="AQ370" s="500"/>
    </row>
    <row r="371" spans="2:43">
      <c r="B371" s="827"/>
      <c r="C371" s="850"/>
      <c r="D371" s="849"/>
      <c r="E371" s="834"/>
      <c r="F371" s="834"/>
      <c r="G371" s="834"/>
      <c r="H371" s="864"/>
      <c r="I371" s="791"/>
      <c r="J371" s="806"/>
      <c r="K371" s="815"/>
      <c r="L371" s="436" t="s">
        <v>226</v>
      </c>
      <c r="M371" s="455">
        <v>0</v>
      </c>
      <c r="N371" s="448">
        <f t="shared" si="70"/>
        <v>0</v>
      </c>
      <c r="O371" s="439" t="e">
        <f>#REF!*(1-$O$5)</f>
        <v>#REF!</v>
      </c>
      <c r="P371" s="807"/>
      <c r="Q371" s="858"/>
      <c r="R371" s="807"/>
      <c r="S371" s="811"/>
      <c r="T371" s="802"/>
      <c r="U371" s="812"/>
      <c r="V371" s="802"/>
      <c r="W371" s="861"/>
      <c r="X371" s="859"/>
      <c r="Y371" s="860"/>
      <c r="Z371" s="500"/>
      <c r="AA371" s="514"/>
      <c r="AB371" s="500"/>
      <c r="AC371" s="515"/>
      <c r="AD371" s="515"/>
      <c r="AE371" s="494"/>
      <c r="AF371" s="515"/>
      <c r="AG371" s="516"/>
      <c r="AH371" s="517"/>
      <c r="AI371" s="518"/>
      <c r="AJ371" s="856"/>
      <c r="AK371" s="857"/>
      <c r="AO371" s="519"/>
      <c r="AP371" s="520"/>
      <c r="AQ371" s="500"/>
    </row>
    <row r="372" spans="2:43">
      <c r="B372" s="827">
        <v>91</v>
      </c>
      <c r="C372" s="850" t="s">
        <v>665</v>
      </c>
      <c r="D372" s="849" t="s">
        <v>624</v>
      </c>
      <c r="E372" s="849" t="s">
        <v>169</v>
      </c>
      <c r="F372" s="849" t="s">
        <v>169</v>
      </c>
      <c r="G372" s="849" t="s">
        <v>230</v>
      </c>
      <c r="H372" s="862"/>
      <c r="I372" s="791">
        <f t="shared" si="71"/>
        <v>0</v>
      </c>
      <c r="J372" s="806">
        <f>I372</f>
        <v>0</v>
      </c>
      <c r="K372" s="813" t="e">
        <f>J372*(1+$L$5)</f>
        <v>#REF!</v>
      </c>
      <c r="L372" s="436" t="s">
        <v>207</v>
      </c>
      <c r="M372" s="455"/>
      <c r="N372" s="448">
        <f t="shared" si="70"/>
        <v>0</v>
      </c>
      <c r="O372" s="439" t="e">
        <f>#REF!*(1-$O$5)</f>
        <v>#REF!</v>
      </c>
      <c r="P372" s="807" t="e">
        <f>SUM(N372*O372,N373*O373,N374*O374,N375*O375)</f>
        <v>#REF!</v>
      </c>
      <c r="Q372" s="858">
        <v>3</v>
      </c>
      <c r="R372" s="807" t="e">
        <f>Q372*P372</f>
        <v>#REF!</v>
      </c>
      <c r="S372" s="809" t="e">
        <f>R372*(1+$R$5)</f>
        <v>#REF!</v>
      </c>
      <c r="T372" s="802" t="e">
        <f>J372+R372</f>
        <v>#REF!</v>
      </c>
      <c r="U372" s="802" t="e">
        <f>S372+K372</f>
        <v>#REF!</v>
      </c>
      <c r="V372" s="802" t="e">
        <f>U372*(1+$U$5)</f>
        <v>#REF!</v>
      </c>
      <c r="W372" s="861"/>
      <c r="X372" s="859"/>
      <c r="Y372" s="860"/>
      <c r="Z372" s="500"/>
      <c r="AA372" s="514"/>
      <c r="AB372" s="500"/>
      <c r="AC372" s="500"/>
      <c r="AD372" s="500"/>
      <c r="AE372" s="494"/>
      <c r="AF372" s="515"/>
      <c r="AG372" s="516"/>
      <c r="AH372" s="517"/>
      <c r="AI372" s="518"/>
      <c r="AJ372" s="856"/>
      <c r="AK372" s="857"/>
      <c r="AO372" s="519"/>
      <c r="AP372" s="520"/>
      <c r="AQ372" s="500"/>
    </row>
    <row r="373" spans="2:43">
      <c r="B373" s="827"/>
      <c r="C373" s="850"/>
      <c r="D373" s="849"/>
      <c r="E373" s="834"/>
      <c r="F373" s="834"/>
      <c r="G373" s="834"/>
      <c r="H373" s="863"/>
      <c r="I373" s="791"/>
      <c r="J373" s="806"/>
      <c r="K373" s="814"/>
      <c r="L373" s="436" t="s">
        <v>185</v>
      </c>
      <c r="M373" s="455"/>
      <c r="N373" s="448">
        <f t="shared" si="70"/>
        <v>0</v>
      </c>
      <c r="O373" s="439" t="e">
        <f>#REF!*(1-$O$5)</f>
        <v>#REF!</v>
      </c>
      <c r="P373" s="807"/>
      <c r="Q373" s="858"/>
      <c r="R373" s="807"/>
      <c r="S373" s="810"/>
      <c r="T373" s="802"/>
      <c r="U373" s="812"/>
      <c r="V373" s="802"/>
      <c r="W373" s="861"/>
      <c r="X373" s="859"/>
      <c r="Y373" s="860"/>
      <c r="Z373" s="500"/>
      <c r="AA373" s="514"/>
      <c r="AB373" s="500"/>
      <c r="AC373" s="515"/>
      <c r="AD373" s="515"/>
      <c r="AE373" s="494"/>
      <c r="AF373" s="515"/>
      <c r="AG373" s="516"/>
      <c r="AH373" s="517"/>
      <c r="AI373" s="518"/>
      <c r="AJ373" s="856"/>
      <c r="AK373" s="857"/>
      <c r="AO373" s="519"/>
      <c r="AP373" s="520"/>
      <c r="AQ373" s="500"/>
    </row>
    <row r="374" spans="2:43">
      <c r="B374" s="827"/>
      <c r="C374" s="850"/>
      <c r="D374" s="849"/>
      <c r="E374" s="834"/>
      <c r="F374" s="834"/>
      <c r="G374" s="834"/>
      <c r="H374" s="863"/>
      <c r="I374" s="791"/>
      <c r="J374" s="806"/>
      <c r="K374" s="814"/>
      <c r="L374" s="436" t="s">
        <v>220</v>
      </c>
      <c r="M374" s="455">
        <v>0</v>
      </c>
      <c r="N374" s="448">
        <f t="shared" si="70"/>
        <v>0</v>
      </c>
      <c r="O374" s="439" t="e">
        <f>#REF!*(1-$O$5)</f>
        <v>#REF!</v>
      </c>
      <c r="P374" s="807"/>
      <c r="Q374" s="858"/>
      <c r="R374" s="807"/>
      <c r="S374" s="810"/>
      <c r="T374" s="802"/>
      <c r="U374" s="812"/>
      <c r="V374" s="802"/>
      <c r="W374" s="861"/>
      <c r="X374" s="859"/>
      <c r="Y374" s="860"/>
      <c r="Z374" s="500"/>
      <c r="AA374" s="514"/>
      <c r="AB374" s="500"/>
      <c r="AC374" s="515"/>
      <c r="AD374" s="515"/>
      <c r="AE374" s="494"/>
      <c r="AF374" s="515"/>
      <c r="AG374" s="516"/>
      <c r="AH374" s="517"/>
      <c r="AI374" s="518"/>
      <c r="AJ374" s="856"/>
      <c r="AK374" s="857"/>
      <c r="AO374" s="519"/>
      <c r="AP374" s="520"/>
      <c r="AQ374" s="500"/>
    </row>
    <row r="375" spans="2:43">
      <c r="B375" s="827"/>
      <c r="C375" s="850"/>
      <c r="D375" s="849"/>
      <c r="E375" s="834"/>
      <c r="F375" s="834"/>
      <c r="G375" s="834"/>
      <c r="H375" s="864"/>
      <c r="I375" s="791"/>
      <c r="J375" s="806"/>
      <c r="K375" s="815"/>
      <c r="L375" s="436" t="s">
        <v>226</v>
      </c>
      <c r="M375" s="455">
        <v>0</v>
      </c>
      <c r="N375" s="448">
        <f t="shared" si="70"/>
        <v>0</v>
      </c>
      <c r="O375" s="439" t="e">
        <f>#REF!*(1-$O$5)</f>
        <v>#REF!</v>
      </c>
      <c r="P375" s="807"/>
      <c r="Q375" s="858"/>
      <c r="R375" s="807"/>
      <c r="S375" s="811"/>
      <c r="T375" s="802"/>
      <c r="U375" s="812"/>
      <c r="V375" s="802"/>
      <c r="W375" s="861"/>
      <c r="X375" s="859"/>
      <c r="Y375" s="860"/>
      <c r="Z375" s="500"/>
      <c r="AA375" s="514"/>
      <c r="AB375" s="500"/>
      <c r="AC375" s="515"/>
      <c r="AD375" s="515"/>
      <c r="AE375" s="494"/>
      <c r="AF375" s="515"/>
      <c r="AG375" s="516"/>
      <c r="AH375" s="517"/>
      <c r="AI375" s="518"/>
      <c r="AJ375" s="856"/>
      <c r="AK375" s="857"/>
      <c r="AO375" s="519"/>
      <c r="AP375" s="520"/>
      <c r="AQ375" s="500"/>
    </row>
    <row r="376" spans="2:43">
      <c r="B376" s="827">
        <v>92</v>
      </c>
      <c r="C376" s="850" t="s">
        <v>666</v>
      </c>
      <c r="D376" s="849" t="s">
        <v>626</v>
      </c>
      <c r="E376" s="849" t="s">
        <v>169</v>
      </c>
      <c r="F376" s="849" t="s">
        <v>169</v>
      </c>
      <c r="G376" s="849" t="s">
        <v>230</v>
      </c>
      <c r="H376" s="862"/>
      <c r="I376" s="791">
        <f t="shared" si="71"/>
        <v>0</v>
      </c>
      <c r="J376" s="806">
        <f>I376</f>
        <v>0</v>
      </c>
      <c r="K376" s="813" t="e">
        <f>J376*(1+$L$5)</f>
        <v>#REF!</v>
      </c>
      <c r="L376" s="436" t="s">
        <v>207</v>
      </c>
      <c r="M376" s="455"/>
      <c r="N376" s="448">
        <f t="shared" si="70"/>
        <v>0</v>
      </c>
      <c r="O376" s="439" t="e">
        <f>#REF!*(1-$O$5)</f>
        <v>#REF!</v>
      </c>
      <c r="P376" s="807" t="e">
        <f>SUM(N376*O376,N377*O377,N378*O378,N379*O379)</f>
        <v>#REF!</v>
      </c>
      <c r="Q376" s="858">
        <v>4</v>
      </c>
      <c r="R376" s="807" t="e">
        <f>Q376*P376</f>
        <v>#REF!</v>
      </c>
      <c r="S376" s="809" t="e">
        <f>R376*(1+$R$5)</f>
        <v>#REF!</v>
      </c>
      <c r="T376" s="802" t="e">
        <f>J376+R376</f>
        <v>#REF!</v>
      </c>
      <c r="U376" s="802" t="e">
        <f>S376+K376</f>
        <v>#REF!</v>
      </c>
      <c r="V376" s="802" t="e">
        <f>U376*(1+$U$5)</f>
        <v>#REF!</v>
      </c>
      <c r="W376" s="861"/>
      <c r="X376" s="859"/>
      <c r="Y376" s="860"/>
      <c r="Z376" s="500"/>
      <c r="AA376" s="514"/>
      <c r="AB376" s="500"/>
      <c r="AC376" s="500"/>
      <c r="AD376" s="500"/>
      <c r="AE376" s="494"/>
      <c r="AF376" s="515"/>
      <c r="AG376" s="516"/>
      <c r="AH376" s="517"/>
      <c r="AI376" s="518"/>
      <c r="AJ376" s="856"/>
      <c r="AK376" s="857"/>
      <c r="AO376" s="519"/>
      <c r="AP376" s="520"/>
      <c r="AQ376" s="500"/>
    </row>
    <row r="377" spans="2:43">
      <c r="B377" s="827"/>
      <c r="C377" s="850"/>
      <c r="D377" s="849"/>
      <c r="E377" s="834"/>
      <c r="F377" s="834"/>
      <c r="G377" s="834"/>
      <c r="H377" s="863"/>
      <c r="I377" s="791"/>
      <c r="J377" s="806"/>
      <c r="K377" s="814"/>
      <c r="L377" s="436" t="s">
        <v>185</v>
      </c>
      <c r="M377" s="455"/>
      <c r="N377" s="448">
        <f t="shared" si="70"/>
        <v>0</v>
      </c>
      <c r="O377" s="439" t="e">
        <f>#REF!*(1-$O$5)</f>
        <v>#REF!</v>
      </c>
      <c r="P377" s="807"/>
      <c r="Q377" s="858"/>
      <c r="R377" s="807"/>
      <c r="S377" s="810"/>
      <c r="T377" s="802"/>
      <c r="U377" s="812"/>
      <c r="V377" s="802"/>
      <c r="W377" s="861"/>
      <c r="X377" s="859"/>
      <c r="Y377" s="860"/>
      <c r="Z377" s="500"/>
      <c r="AA377" s="514"/>
      <c r="AB377" s="500"/>
      <c r="AC377" s="515"/>
      <c r="AD377" s="515"/>
      <c r="AE377" s="494"/>
      <c r="AF377" s="515"/>
      <c r="AG377" s="516"/>
      <c r="AH377" s="517"/>
      <c r="AI377" s="518"/>
      <c r="AJ377" s="856"/>
      <c r="AK377" s="857"/>
      <c r="AO377" s="519"/>
      <c r="AP377" s="520"/>
      <c r="AQ377" s="500"/>
    </row>
    <row r="378" spans="2:43">
      <c r="B378" s="827"/>
      <c r="C378" s="850"/>
      <c r="D378" s="849"/>
      <c r="E378" s="834"/>
      <c r="F378" s="834"/>
      <c r="G378" s="834"/>
      <c r="H378" s="863"/>
      <c r="I378" s="791"/>
      <c r="J378" s="806"/>
      <c r="K378" s="814"/>
      <c r="L378" s="436" t="s">
        <v>220</v>
      </c>
      <c r="M378" s="455">
        <v>0</v>
      </c>
      <c r="N378" s="448">
        <f t="shared" si="70"/>
        <v>0</v>
      </c>
      <c r="O378" s="439" t="e">
        <f>#REF!*(1-$O$5)</f>
        <v>#REF!</v>
      </c>
      <c r="P378" s="807"/>
      <c r="Q378" s="858"/>
      <c r="R378" s="807"/>
      <c r="S378" s="810"/>
      <c r="T378" s="802"/>
      <c r="U378" s="812"/>
      <c r="V378" s="802"/>
      <c r="W378" s="861"/>
      <c r="X378" s="859"/>
      <c r="Y378" s="860"/>
      <c r="Z378" s="500"/>
      <c r="AA378" s="514"/>
      <c r="AB378" s="500"/>
      <c r="AC378" s="515"/>
      <c r="AD378" s="515"/>
      <c r="AE378" s="494"/>
      <c r="AF378" s="515"/>
      <c r="AG378" s="516"/>
      <c r="AH378" s="517"/>
      <c r="AI378" s="518"/>
      <c r="AJ378" s="856"/>
      <c r="AK378" s="857"/>
      <c r="AO378" s="519"/>
      <c r="AP378" s="520"/>
      <c r="AQ378" s="500"/>
    </row>
    <row r="379" spans="2:43">
      <c r="B379" s="827"/>
      <c r="C379" s="850"/>
      <c r="D379" s="849"/>
      <c r="E379" s="834"/>
      <c r="F379" s="834"/>
      <c r="G379" s="834"/>
      <c r="H379" s="864"/>
      <c r="I379" s="791"/>
      <c r="J379" s="806"/>
      <c r="K379" s="815"/>
      <c r="L379" s="436" t="s">
        <v>226</v>
      </c>
      <c r="M379" s="455">
        <v>0</v>
      </c>
      <c r="N379" s="448">
        <f t="shared" si="70"/>
        <v>0</v>
      </c>
      <c r="O379" s="439" t="e">
        <f>#REF!*(1-$O$5)</f>
        <v>#REF!</v>
      </c>
      <c r="P379" s="807"/>
      <c r="Q379" s="858"/>
      <c r="R379" s="807"/>
      <c r="S379" s="811"/>
      <c r="T379" s="802"/>
      <c r="U379" s="812"/>
      <c r="V379" s="802"/>
      <c r="W379" s="861"/>
      <c r="X379" s="859"/>
      <c r="Y379" s="860"/>
      <c r="Z379" s="500"/>
      <c r="AA379" s="514"/>
      <c r="AB379" s="500"/>
      <c r="AC379" s="515"/>
      <c r="AD379" s="515"/>
      <c r="AE379" s="494"/>
      <c r="AF379" s="515"/>
      <c r="AG379" s="516"/>
      <c r="AH379" s="517"/>
      <c r="AI379" s="518"/>
      <c r="AJ379" s="856"/>
      <c r="AK379" s="857"/>
      <c r="AO379" s="519"/>
      <c r="AP379" s="520"/>
      <c r="AQ379" s="500"/>
    </row>
    <row r="380" spans="2:43">
      <c r="B380" s="827">
        <v>93</v>
      </c>
      <c r="C380" s="850" t="s">
        <v>667</v>
      </c>
      <c r="D380" s="849" t="s">
        <v>627</v>
      </c>
      <c r="E380" s="849" t="s">
        <v>169</v>
      </c>
      <c r="F380" s="849" t="s">
        <v>169</v>
      </c>
      <c r="G380" s="849" t="s">
        <v>230</v>
      </c>
      <c r="H380" s="862"/>
      <c r="I380" s="791">
        <f t="shared" si="71"/>
        <v>0</v>
      </c>
      <c r="J380" s="806">
        <f>I380</f>
        <v>0</v>
      </c>
      <c r="K380" s="813" t="e">
        <f>J380*(1+$L$5)</f>
        <v>#REF!</v>
      </c>
      <c r="L380" s="436" t="s">
        <v>207</v>
      </c>
      <c r="M380" s="455"/>
      <c r="N380" s="448">
        <f t="shared" si="70"/>
        <v>0</v>
      </c>
      <c r="O380" s="439" t="e">
        <f>#REF!*(1-$O$5)</f>
        <v>#REF!</v>
      </c>
      <c r="P380" s="807" t="e">
        <f>SUM(N380*O380,N381*O381,N382*O382,N383*O383)</f>
        <v>#REF!</v>
      </c>
      <c r="Q380" s="858">
        <v>5</v>
      </c>
      <c r="R380" s="807" t="e">
        <f>Q380*P380</f>
        <v>#REF!</v>
      </c>
      <c r="S380" s="809" t="e">
        <f>R380*(1+$R$5)</f>
        <v>#REF!</v>
      </c>
      <c r="T380" s="802" t="e">
        <f>J380+R380</f>
        <v>#REF!</v>
      </c>
      <c r="U380" s="802" t="e">
        <f>S380+K380</f>
        <v>#REF!</v>
      </c>
      <c r="V380" s="802" t="e">
        <f>U380*(1+$U$5)</f>
        <v>#REF!</v>
      </c>
      <c r="W380" s="861"/>
      <c r="X380" s="859"/>
      <c r="Y380" s="860"/>
      <c r="Z380" s="500"/>
      <c r="AA380" s="514"/>
      <c r="AB380" s="500"/>
      <c r="AC380" s="500"/>
      <c r="AD380" s="500"/>
      <c r="AE380" s="494"/>
      <c r="AF380" s="515"/>
      <c r="AG380" s="516"/>
      <c r="AH380" s="517"/>
      <c r="AI380" s="518"/>
      <c r="AJ380" s="856"/>
      <c r="AK380" s="857"/>
      <c r="AO380" s="519"/>
      <c r="AP380" s="520"/>
      <c r="AQ380" s="500"/>
    </row>
    <row r="381" spans="2:43">
      <c r="B381" s="827"/>
      <c r="C381" s="850"/>
      <c r="D381" s="849"/>
      <c r="E381" s="834"/>
      <c r="F381" s="834"/>
      <c r="G381" s="834"/>
      <c r="H381" s="863"/>
      <c r="I381" s="791"/>
      <c r="J381" s="806"/>
      <c r="K381" s="814"/>
      <c r="L381" s="436" t="s">
        <v>185</v>
      </c>
      <c r="M381" s="455"/>
      <c r="N381" s="448">
        <f t="shared" si="70"/>
        <v>0</v>
      </c>
      <c r="O381" s="439" t="e">
        <f>#REF!*(1-$O$5)</f>
        <v>#REF!</v>
      </c>
      <c r="P381" s="807"/>
      <c r="Q381" s="858"/>
      <c r="R381" s="807"/>
      <c r="S381" s="810"/>
      <c r="T381" s="802"/>
      <c r="U381" s="812"/>
      <c r="V381" s="802"/>
      <c r="W381" s="861"/>
      <c r="X381" s="859"/>
      <c r="Y381" s="860"/>
      <c r="Z381" s="500"/>
      <c r="AA381" s="514"/>
      <c r="AB381" s="500"/>
      <c r="AC381" s="515"/>
      <c r="AD381" s="515"/>
      <c r="AE381" s="494"/>
      <c r="AF381" s="515"/>
      <c r="AG381" s="516"/>
      <c r="AH381" s="517"/>
      <c r="AI381" s="518"/>
      <c r="AJ381" s="856"/>
      <c r="AK381" s="857"/>
      <c r="AO381" s="519"/>
      <c r="AP381" s="520"/>
      <c r="AQ381" s="500"/>
    </row>
    <row r="382" spans="2:43">
      <c r="B382" s="827"/>
      <c r="C382" s="850"/>
      <c r="D382" s="849"/>
      <c r="E382" s="834"/>
      <c r="F382" s="834"/>
      <c r="G382" s="834"/>
      <c r="H382" s="863"/>
      <c r="I382" s="791"/>
      <c r="J382" s="806"/>
      <c r="K382" s="814"/>
      <c r="L382" s="436" t="s">
        <v>220</v>
      </c>
      <c r="M382" s="455">
        <v>0</v>
      </c>
      <c r="N382" s="448">
        <f t="shared" si="70"/>
        <v>0</v>
      </c>
      <c r="O382" s="439" t="e">
        <f>#REF!*(1-$O$5)</f>
        <v>#REF!</v>
      </c>
      <c r="P382" s="807"/>
      <c r="Q382" s="858"/>
      <c r="R382" s="807"/>
      <c r="S382" s="810"/>
      <c r="T382" s="802"/>
      <c r="U382" s="812"/>
      <c r="V382" s="802"/>
      <c r="W382" s="861"/>
      <c r="X382" s="859"/>
      <c r="Y382" s="860"/>
      <c r="Z382" s="500"/>
      <c r="AA382" s="514"/>
      <c r="AB382" s="500"/>
      <c r="AC382" s="515"/>
      <c r="AD382" s="515"/>
      <c r="AE382" s="494"/>
      <c r="AF382" s="515"/>
      <c r="AG382" s="516"/>
      <c r="AH382" s="517"/>
      <c r="AI382" s="518"/>
      <c r="AJ382" s="856"/>
      <c r="AK382" s="857"/>
      <c r="AO382" s="519"/>
      <c r="AP382" s="520"/>
      <c r="AQ382" s="500"/>
    </row>
    <row r="383" spans="2:43">
      <c r="B383" s="827"/>
      <c r="C383" s="850"/>
      <c r="D383" s="849"/>
      <c r="E383" s="834"/>
      <c r="F383" s="834"/>
      <c r="G383" s="834"/>
      <c r="H383" s="864"/>
      <c r="I383" s="791"/>
      <c r="J383" s="806"/>
      <c r="K383" s="815"/>
      <c r="L383" s="436" t="s">
        <v>226</v>
      </c>
      <c r="M383" s="455">
        <v>0</v>
      </c>
      <c r="N383" s="448">
        <f t="shared" si="70"/>
        <v>0</v>
      </c>
      <c r="O383" s="439" t="e">
        <f>#REF!*(1-$O$5)</f>
        <v>#REF!</v>
      </c>
      <c r="P383" s="807"/>
      <c r="Q383" s="858"/>
      <c r="R383" s="807"/>
      <c r="S383" s="811"/>
      <c r="T383" s="802"/>
      <c r="U383" s="812"/>
      <c r="V383" s="802"/>
      <c r="W383" s="861"/>
      <c r="X383" s="859"/>
      <c r="Y383" s="860"/>
      <c r="Z383" s="500"/>
      <c r="AA383" s="514"/>
      <c r="AB383" s="500"/>
      <c r="AC383" s="515"/>
      <c r="AD383" s="515"/>
      <c r="AE383" s="494"/>
      <c r="AF383" s="515"/>
      <c r="AG383" s="516"/>
      <c r="AH383" s="517"/>
      <c r="AI383" s="518"/>
      <c r="AJ383" s="856"/>
      <c r="AK383" s="857"/>
      <c r="AO383" s="519"/>
      <c r="AP383" s="520"/>
      <c r="AQ383" s="500"/>
    </row>
    <row r="384" spans="2:43">
      <c r="B384" s="827">
        <v>94</v>
      </c>
      <c r="C384" s="850" t="s">
        <v>668</v>
      </c>
      <c r="D384" s="849" t="s">
        <v>628</v>
      </c>
      <c r="E384" s="849" t="s">
        <v>169</v>
      </c>
      <c r="F384" s="849" t="s">
        <v>169</v>
      </c>
      <c r="G384" s="849" t="s">
        <v>230</v>
      </c>
      <c r="H384" s="862"/>
      <c r="I384" s="791">
        <f t="shared" si="71"/>
        <v>0</v>
      </c>
      <c r="J384" s="806">
        <f>I384</f>
        <v>0</v>
      </c>
      <c r="K384" s="813" t="e">
        <f>J384*(1+$L$5)</f>
        <v>#REF!</v>
      </c>
      <c r="L384" s="436" t="s">
        <v>207</v>
      </c>
      <c r="M384" s="455"/>
      <c r="N384" s="448">
        <f t="shared" si="70"/>
        <v>0</v>
      </c>
      <c r="O384" s="439" t="e">
        <f>#REF!*(1-$O$5)</f>
        <v>#REF!</v>
      </c>
      <c r="P384" s="807" t="e">
        <f>SUM(N384*O384,N385*O385,N386*O386,N387*O387)</f>
        <v>#REF!</v>
      </c>
      <c r="Q384" s="858">
        <v>6</v>
      </c>
      <c r="R384" s="807" t="e">
        <f>Q384*P384</f>
        <v>#REF!</v>
      </c>
      <c r="S384" s="809" t="e">
        <f>R384*(1+$R$5)</f>
        <v>#REF!</v>
      </c>
      <c r="T384" s="802" t="e">
        <f>J384+R384</f>
        <v>#REF!</v>
      </c>
      <c r="U384" s="802" t="e">
        <f>S384+K384</f>
        <v>#REF!</v>
      </c>
      <c r="V384" s="802" t="e">
        <f>U384*(1+$U$5)</f>
        <v>#REF!</v>
      </c>
      <c r="W384" s="861"/>
      <c r="X384" s="859"/>
      <c r="Y384" s="860"/>
      <c r="Z384" s="500"/>
      <c r="AA384" s="514"/>
      <c r="AB384" s="500"/>
      <c r="AC384" s="500"/>
      <c r="AD384" s="500"/>
      <c r="AE384" s="494"/>
      <c r="AF384" s="515"/>
      <c r="AG384" s="516"/>
      <c r="AH384" s="517"/>
      <c r="AI384" s="518"/>
      <c r="AJ384" s="856"/>
      <c r="AK384" s="857"/>
      <c r="AO384" s="519"/>
      <c r="AP384" s="520"/>
      <c r="AQ384" s="500"/>
    </row>
    <row r="385" spans="2:43">
      <c r="B385" s="827"/>
      <c r="C385" s="850"/>
      <c r="D385" s="849"/>
      <c r="E385" s="834"/>
      <c r="F385" s="834"/>
      <c r="G385" s="834"/>
      <c r="H385" s="863"/>
      <c r="I385" s="791"/>
      <c r="J385" s="806"/>
      <c r="K385" s="814"/>
      <c r="L385" s="436" t="s">
        <v>185</v>
      </c>
      <c r="M385" s="455"/>
      <c r="N385" s="448">
        <f t="shared" si="70"/>
        <v>0</v>
      </c>
      <c r="O385" s="439" t="e">
        <f>#REF!*(1-$O$5)</f>
        <v>#REF!</v>
      </c>
      <c r="P385" s="807"/>
      <c r="Q385" s="858"/>
      <c r="R385" s="807"/>
      <c r="S385" s="810"/>
      <c r="T385" s="802"/>
      <c r="U385" s="812"/>
      <c r="V385" s="802"/>
      <c r="W385" s="861"/>
      <c r="X385" s="859"/>
      <c r="Y385" s="860"/>
      <c r="Z385" s="500"/>
      <c r="AA385" s="514"/>
      <c r="AB385" s="500"/>
      <c r="AC385" s="515"/>
      <c r="AD385" s="515"/>
      <c r="AE385" s="494"/>
      <c r="AF385" s="515"/>
      <c r="AG385" s="516"/>
      <c r="AH385" s="517"/>
      <c r="AI385" s="518"/>
      <c r="AJ385" s="856"/>
      <c r="AK385" s="857"/>
      <c r="AO385" s="519"/>
      <c r="AP385" s="520"/>
      <c r="AQ385" s="500"/>
    </row>
    <row r="386" spans="2:43">
      <c r="B386" s="827"/>
      <c r="C386" s="850"/>
      <c r="D386" s="849"/>
      <c r="E386" s="834"/>
      <c r="F386" s="834"/>
      <c r="G386" s="834"/>
      <c r="H386" s="863"/>
      <c r="I386" s="791"/>
      <c r="J386" s="806"/>
      <c r="K386" s="814"/>
      <c r="L386" s="436" t="s">
        <v>220</v>
      </c>
      <c r="M386" s="455">
        <v>0</v>
      </c>
      <c r="N386" s="448">
        <f t="shared" si="70"/>
        <v>0</v>
      </c>
      <c r="O386" s="439" t="e">
        <f>#REF!*(1-$O$5)</f>
        <v>#REF!</v>
      </c>
      <c r="P386" s="807"/>
      <c r="Q386" s="858"/>
      <c r="R386" s="807"/>
      <c r="S386" s="810"/>
      <c r="T386" s="802"/>
      <c r="U386" s="812"/>
      <c r="V386" s="802"/>
      <c r="W386" s="861"/>
      <c r="X386" s="859"/>
      <c r="Y386" s="860"/>
      <c r="Z386" s="500"/>
      <c r="AA386" s="514"/>
      <c r="AB386" s="500"/>
      <c r="AC386" s="515"/>
      <c r="AD386" s="515"/>
      <c r="AE386" s="494"/>
      <c r="AF386" s="515"/>
      <c r="AG386" s="516"/>
      <c r="AH386" s="517"/>
      <c r="AI386" s="518"/>
      <c r="AJ386" s="856"/>
      <c r="AK386" s="857"/>
      <c r="AO386" s="519"/>
      <c r="AP386" s="520"/>
      <c r="AQ386" s="500"/>
    </row>
    <row r="387" spans="2:43">
      <c r="B387" s="827"/>
      <c r="C387" s="850"/>
      <c r="D387" s="849"/>
      <c r="E387" s="834"/>
      <c r="F387" s="834"/>
      <c r="G387" s="834"/>
      <c r="H387" s="864"/>
      <c r="I387" s="791"/>
      <c r="J387" s="806"/>
      <c r="K387" s="815"/>
      <c r="L387" s="436" t="s">
        <v>226</v>
      </c>
      <c r="M387" s="455">
        <v>0</v>
      </c>
      <c r="N387" s="448">
        <f t="shared" si="70"/>
        <v>0</v>
      </c>
      <c r="O387" s="439" t="e">
        <f>#REF!*(1-$O$5)</f>
        <v>#REF!</v>
      </c>
      <c r="P387" s="807"/>
      <c r="Q387" s="858"/>
      <c r="R387" s="807"/>
      <c r="S387" s="811"/>
      <c r="T387" s="802"/>
      <c r="U387" s="812"/>
      <c r="V387" s="802"/>
      <c r="W387" s="861"/>
      <c r="X387" s="859"/>
      <c r="Y387" s="860"/>
      <c r="Z387" s="500"/>
      <c r="AA387" s="514"/>
      <c r="AB387" s="500"/>
      <c r="AC387" s="515"/>
      <c r="AD387" s="515"/>
      <c r="AE387" s="494"/>
      <c r="AF387" s="515"/>
      <c r="AG387" s="516"/>
      <c r="AH387" s="517"/>
      <c r="AI387" s="518"/>
      <c r="AJ387" s="856"/>
      <c r="AK387" s="857"/>
      <c r="AO387" s="519"/>
      <c r="AP387" s="520"/>
      <c r="AQ387" s="500"/>
    </row>
    <row r="388" spans="2:43">
      <c r="B388" s="827">
        <v>95</v>
      </c>
      <c r="C388" s="850" t="s">
        <v>669</v>
      </c>
      <c r="D388" s="849" t="s">
        <v>613</v>
      </c>
      <c r="E388" s="849" t="s">
        <v>169</v>
      </c>
      <c r="F388" s="849" t="s">
        <v>169</v>
      </c>
      <c r="G388" s="849" t="s">
        <v>230</v>
      </c>
      <c r="H388" s="862"/>
      <c r="I388" s="791">
        <f t="shared" si="71"/>
        <v>0</v>
      </c>
      <c r="J388" s="806">
        <f>I388</f>
        <v>0</v>
      </c>
      <c r="K388" s="813" t="e">
        <f>J388*(1+$L$5)</f>
        <v>#REF!</v>
      </c>
      <c r="L388" s="436" t="s">
        <v>207</v>
      </c>
      <c r="M388" s="455"/>
      <c r="N388" s="448">
        <f t="shared" si="70"/>
        <v>0</v>
      </c>
      <c r="O388" s="439" t="e">
        <f>#REF!*(1-$O$5)</f>
        <v>#REF!</v>
      </c>
      <c r="P388" s="807" t="e">
        <f>SUM(N388*O388,N389*O389,N390*O390,N391*O391)</f>
        <v>#REF!</v>
      </c>
      <c r="Q388" s="858">
        <v>7</v>
      </c>
      <c r="R388" s="807" t="e">
        <f>Q388*P388</f>
        <v>#REF!</v>
      </c>
      <c r="S388" s="809" t="e">
        <f>R388*(1+$R$5)</f>
        <v>#REF!</v>
      </c>
      <c r="T388" s="802" t="e">
        <f>J388+R388</f>
        <v>#REF!</v>
      </c>
      <c r="U388" s="802" t="e">
        <f>S388+K388</f>
        <v>#REF!</v>
      </c>
      <c r="V388" s="802" t="e">
        <f>U388*(1+$U$5)</f>
        <v>#REF!</v>
      </c>
      <c r="W388" s="861"/>
      <c r="X388" s="859"/>
      <c r="Y388" s="860"/>
      <c r="Z388" s="500"/>
      <c r="AA388" s="514"/>
      <c r="AB388" s="500"/>
      <c r="AC388" s="500"/>
      <c r="AD388" s="500"/>
      <c r="AE388" s="494"/>
      <c r="AF388" s="515"/>
      <c r="AG388" s="516"/>
      <c r="AH388" s="517"/>
      <c r="AI388" s="518"/>
      <c r="AJ388" s="856"/>
      <c r="AK388" s="857"/>
      <c r="AO388" s="519"/>
      <c r="AP388" s="520"/>
      <c r="AQ388" s="500"/>
    </row>
    <row r="389" spans="2:43">
      <c r="B389" s="827"/>
      <c r="C389" s="850"/>
      <c r="D389" s="849"/>
      <c r="E389" s="834"/>
      <c r="F389" s="834"/>
      <c r="G389" s="834"/>
      <c r="H389" s="863"/>
      <c r="I389" s="791"/>
      <c r="J389" s="806"/>
      <c r="K389" s="814"/>
      <c r="L389" s="436" t="s">
        <v>185</v>
      </c>
      <c r="M389" s="455"/>
      <c r="N389" s="448">
        <f t="shared" si="70"/>
        <v>0</v>
      </c>
      <c r="O389" s="439" t="e">
        <f>#REF!*(1-$O$5)</f>
        <v>#REF!</v>
      </c>
      <c r="P389" s="807"/>
      <c r="Q389" s="858"/>
      <c r="R389" s="807"/>
      <c r="S389" s="810"/>
      <c r="T389" s="802"/>
      <c r="U389" s="812"/>
      <c r="V389" s="802"/>
      <c r="W389" s="861"/>
      <c r="X389" s="859"/>
      <c r="Y389" s="860"/>
      <c r="Z389" s="500"/>
      <c r="AA389" s="514"/>
      <c r="AB389" s="500"/>
      <c r="AC389" s="515"/>
      <c r="AD389" s="515"/>
      <c r="AE389" s="494"/>
      <c r="AF389" s="515"/>
      <c r="AG389" s="516"/>
      <c r="AH389" s="517"/>
      <c r="AI389" s="518"/>
      <c r="AJ389" s="856"/>
      <c r="AK389" s="857"/>
      <c r="AO389" s="519"/>
      <c r="AP389" s="520"/>
      <c r="AQ389" s="500"/>
    </row>
    <row r="390" spans="2:43">
      <c r="B390" s="827"/>
      <c r="C390" s="850"/>
      <c r="D390" s="849"/>
      <c r="E390" s="834"/>
      <c r="F390" s="834"/>
      <c r="G390" s="834"/>
      <c r="H390" s="863"/>
      <c r="I390" s="791"/>
      <c r="J390" s="806"/>
      <c r="K390" s="814"/>
      <c r="L390" s="436" t="s">
        <v>220</v>
      </c>
      <c r="M390" s="455">
        <v>0</v>
      </c>
      <c r="N390" s="448">
        <f t="shared" si="70"/>
        <v>0</v>
      </c>
      <c r="O390" s="439" t="e">
        <f>#REF!*(1-$O$5)</f>
        <v>#REF!</v>
      </c>
      <c r="P390" s="807"/>
      <c r="Q390" s="858"/>
      <c r="R390" s="807"/>
      <c r="S390" s="810"/>
      <c r="T390" s="802"/>
      <c r="U390" s="812"/>
      <c r="V390" s="802"/>
      <c r="W390" s="861"/>
      <c r="X390" s="859"/>
      <c r="Y390" s="860"/>
      <c r="Z390" s="500"/>
      <c r="AA390" s="514"/>
      <c r="AB390" s="500"/>
      <c r="AC390" s="515"/>
      <c r="AD390" s="515"/>
      <c r="AE390" s="494"/>
      <c r="AF390" s="515"/>
      <c r="AG390" s="516"/>
      <c r="AH390" s="517"/>
      <c r="AI390" s="518"/>
      <c r="AJ390" s="856"/>
      <c r="AK390" s="857"/>
      <c r="AO390" s="519"/>
      <c r="AP390" s="520"/>
      <c r="AQ390" s="500"/>
    </row>
    <row r="391" spans="2:43">
      <c r="B391" s="827"/>
      <c r="C391" s="850"/>
      <c r="D391" s="849"/>
      <c r="E391" s="834"/>
      <c r="F391" s="834"/>
      <c r="G391" s="834"/>
      <c r="H391" s="864"/>
      <c r="I391" s="791"/>
      <c r="J391" s="806"/>
      <c r="K391" s="815"/>
      <c r="L391" s="436" t="s">
        <v>226</v>
      </c>
      <c r="M391" s="455">
        <v>0</v>
      </c>
      <c r="N391" s="448">
        <f t="shared" si="70"/>
        <v>0</v>
      </c>
      <c r="O391" s="439" t="e">
        <f>#REF!*(1-$O$5)</f>
        <v>#REF!</v>
      </c>
      <c r="P391" s="807"/>
      <c r="Q391" s="858"/>
      <c r="R391" s="807"/>
      <c r="S391" s="811"/>
      <c r="T391" s="802"/>
      <c r="U391" s="812"/>
      <c r="V391" s="802"/>
      <c r="W391" s="861"/>
      <c r="X391" s="859"/>
      <c r="Y391" s="860"/>
      <c r="Z391" s="500"/>
      <c r="AA391" s="514"/>
      <c r="AB391" s="500"/>
      <c r="AC391" s="515"/>
      <c r="AD391" s="515"/>
      <c r="AE391" s="494"/>
      <c r="AF391" s="515"/>
      <c r="AG391" s="516"/>
      <c r="AH391" s="517"/>
      <c r="AI391" s="518"/>
      <c r="AJ391" s="856"/>
      <c r="AK391" s="857"/>
      <c r="AO391" s="519"/>
      <c r="AP391" s="520"/>
      <c r="AQ391" s="500"/>
    </row>
    <row r="392" spans="2:43">
      <c r="B392" s="827">
        <v>96</v>
      </c>
      <c r="C392" s="850" t="s">
        <v>625</v>
      </c>
      <c r="D392" s="849" t="s">
        <v>629</v>
      </c>
      <c r="E392" s="849" t="s">
        <v>169</v>
      </c>
      <c r="F392" s="849" t="s">
        <v>169</v>
      </c>
      <c r="G392" s="849" t="s">
        <v>230</v>
      </c>
      <c r="H392" s="862"/>
      <c r="I392" s="791">
        <f t="shared" si="71"/>
        <v>0</v>
      </c>
      <c r="J392" s="806">
        <f>I392</f>
        <v>0</v>
      </c>
      <c r="K392" s="813" t="e">
        <f>J392*(1+$L$5)</f>
        <v>#REF!</v>
      </c>
      <c r="L392" s="436" t="s">
        <v>207</v>
      </c>
      <c r="M392" s="455"/>
      <c r="N392" s="448">
        <f t="shared" si="70"/>
        <v>0</v>
      </c>
      <c r="O392" s="439" t="e">
        <f>#REF!*(1-$O$5)</f>
        <v>#REF!</v>
      </c>
      <c r="P392" s="807" t="e">
        <f>SUM(N392*O392,N393*O393,N394*O394,N395*O395)</f>
        <v>#REF!</v>
      </c>
      <c r="Q392" s="858">
        <v>8</v>
      </c>
      <c r="R392" s="807" t="e">
        <f>Q392*P392</f>
        <v>#REF!</v>
      </c>
      <c r="S392" s="809" t="e">
        <f>R392*(1+$R$5)</f>
        <v>#REF!</v>
      </c>
      <c r="T392" s="802" t="e">
        <f>J392+R392</f>
        <v>#REF!</v>
      </c>
      <c r="U392" s="802" t="e">
        <f>S392+K392</f>
        <v>#REF!</v>
      </c>
      <c r="V392" s="802" t="e">
        <f>U392*(1+$U$5)</f>
        <v>#REF!</v>
      </c>
      <c r="W392" s="861"/>
      <c r="X392" s="859"/>
      <c r="Y392" s="860"/>
      <c r="Z392" s="500"/>
      <c r="AA392" s="514"/>
      <c r="AB392" s="500"/>
      <c r="AC392" s="500"/>
      <c r="AD392" s="500"/>
      <c r="AE392" s="494"/>
      <c r="AF392" s="515"/>
      <c r="AG392" s="516"/>
      <c r="AH392" s="517"/>
      <c r="AI392" s="518"/>
      <c r="AJ392" s="856"/>
      <c r="AK392" s="857"/>
      <c r="AO392" s="519"/>
      <c r="AP392" s="520"/>
      <c r="AQ392" s="500"/>
    </row>
    <row r="393" spans="2:43">
      <c r="B393" s="827"/>
      <c r="C393" s="850"/>
      <c r="D393" s="849"/>
      <c r="E393" s="834"/>
      <c r="F393" s="834"/>
      <c r="G393" s="834"/>
      <c r="H393" s="863"/>
      <c r="I393" s="791"/>
      <c r="J393" s="806"/>
      <c r="K393" s="814"/>
      <c r="L393" s="436" t="s">
        <v>185</v>
      </c>
      <c r="M393" s="455"/>
      <c r="N393" s="448">
        <f t="shared" si="70"/>
        <v>0</v>
      </c>
      <c r="O393" s="439" t="e">
        <f>#REF!*(1-$O$5)</f>
        <v>#REF!</v>
      </c>
      <c r="P393" s="807"/>
      <c r="Q393" s="858"/>
      <c r="R393" s="807"/>
      <c r="S393" s="810"/>
      <c r="T393" s="802"/>
      <c r="U393" s="812"/>
      <c r="V393" s="802"/>
      <c r="W393" s="861"/>
      <c r="X393" s="859"/>
      <c r="Y393" s="860"/>
      <c r="Z393" s="500"/>
      <c r="AA393" s="514"/>
      <c r="AB393" s="500"/>
      <c r="AC393" s="515"/>
      <c r="AD393" s="515"/>
      <c r="AE393" s="494"/>
      <c r="AF393" s="515"/>
      <c r="AG393" s="516"/>
      <c r="AH393" s="517"/>
      <c r="AI393" s="518"/>
      <c r="AJ393" s="856"/>
      <c r="AK393" s="857"/>
      <c r="AO393" s="519"/>
      <c r="AP393" s="520"/>
      <c r="AQ393" s="500"/>
    </row>
    <row r="394" spans="2:43">
      <c r="B394" s="827"/>
      <c r="C394" s="850"/>
      <c r="D394" s="849"/>
      <c r="E394" s="834"/>
      <c r="F394" s="834"/>
      <c r="G394" s="834"/>
      <c r="H394" s="863"/>
      <c r="I394" s="791"/>
      <c r="J394" s="806"/>
      <c r="K394" s="814"/>
      <c r="L394" s="436" t="s">
        <v>220</v>
      </c>
      <c r="M394" s="455">
        <v>0</v>
      </c>
      <c r="N394" s="448">
        <f t="shared" si="70"/>
        <v>0</v>
      </c>
      <c r="O394" s="439" t="e">
        <f>#REF!*(1-$O$5)</f>
        <v>#REF!</v>
      </c>
      <c r="P394" s="807"/>
      <c r="Q394" s="858"/>
      <c r="R394" s="807"/>
      <c r="S394" s="810"/>
      <c r="T394" s="802"/>
      <c r="U394" s="812"/>
      <c r="V394" s="802"/>
      <c r="W394" s="861"/>
      <c r="X394" s="859"/>
      <c r="Y394" s="860"/>
      <c r="Z394" s="500"/>
      <c r="AA394" s="514"/>
      <c r="AB394" s="500"/>
      <c r="AC394" s="515"/>
      <c r="AD394" s="515"/>
      <c r="AE394" s="494"/>
      <c r="AF394" s="515"/>
      <c r="AG394" s="516"/>
      <c r="AH394" s="517"/>
      <c r="AI394" s="518"/>
      <c r="AJ394" s="856"/>
      <c r="AK394" s="857"/>
      <c r="AO394" s="519"/>
      <c r="AP394" s="520"/>
      <c r="AQ394" s="500"/>
    </row>
    <row r="395" spans="2:43">
      <c r="B395" s="827"/>
      <c r="C395" s="850"/>
      <c r="D395" s="849"/>
      <c r="E395" s="834"/>
      <c r="F395" s="834"/>
      <c r="G395" s="834"/>
      <c r="H395" s="864"/>
      <c r="I395" s="791"/>
      <c r="J395" s="806"/>
      <c r="K395" s="815"/>
      <c r="L395" s="436" t="s">
        <v>226</v>
      </c>
      <c r="M395" s="455">
        <v>0</v>
      </c>
      <c r="N395" s="448">
        <f t="shared" si="70"/>
        <v>0</v>
      </c>
      <c r="O395" s="439" t="e">
        <f>#REF!*(1-$O$5)</f>
        <v>#REF!</v>
      </c>
      <c r="P395" s="807"/>
      <c r="Q395" s="858"/>
      <c r="R395" s="807"/>
      <c r="S395" s="811"/>
      <c r="T395" s="802"/>
      <c r="U395" s="812"/>
      <c r="V395" s="802"/>
      <c r="W395" s="861"/>
      <c r="X395" s="859"/>
      <c r="Y395" s="860"/>
      <c r="Z395" s="500"/>
      <c r="AA395" s="514"/>
      <c r="AB395" s="500"/>
      <c r="AC395" s="515"/>
      <c r="AD395" s="515"/>
      <c r="AE395" s="494"/>
      <c r="AF395" s="515"/>
      <c r="AG395" s="516"/>
      <c r="AH395" s="517"/>
      <c r="AI395" s="518"/>
      <c r="AJ395" s="856"/>
      <c r="AK395" s="857"/>
      <c r="AO395" s="519"/>
      <c r="AP395" s="520"/>
      <c r="AQ395" s="500"/>
    </row>
    <row r="396" spans="2:43">
      <c r="B396" s="827">
        <v>97</v>
      </c>
      <c r="C396" s="850" t="s">
        <v>670</v>
      </c>
      <c r="D396" s="849" t="s">
        <v>615</v>
      </c>
      <c r="E396" s="849" t="s">
        <v>169</v>
      </c>
      <c r="F396" s="849" t="s">
        <v>169</v>
      </c>
      <c r="G396" s="849" t="s">
        <v>230</v>
      </c>
      <c r="H396" s="862"/>
      <c r="I396" s="791">
        <f t="shared" si="71"/>
        <v>0</v>
      </c>
      <c r="J396" s="806">
        <f>I396</f>
        <v>0</v>
      </c>
      <c r="K396" s="813" t="e">
        <f>J396*(1+$L$5)</f>
        <v>#REF!</v>
      </c>
      <c r="L396" s="436" t="s">
        <v>207</v>
      </c>
      <c r="M396" s="455"/>
      <c r="N396" s="448">
        <f t="shared" si="70"/>
        <v>0</v>
      </c>
      <c r="O396" s="439" t="e">
        <f>#REF!*(1-$O$5)</f>
        <v>#REF!</v>
      </c>
      <c r="P396" s="807" t="e">
        <f>SUM(N396*O396,N397*O397,N398*O398,N399*O399)</f>
        <v>#REF!</v>
      </c>
      <c r="Q396" s="858">
        <v>9</v>
      </c>
      <c r="R396" s="807" t="e">
        <f>Q396*P396</f>
        <v>#REF!</v>
      </c>
      <c r="S396" s="809" t="e">
        <f>R396*(1+$R$5)</f>
        <v>#REF!</v>
      </c>
      <c r="T396" s="802" t="e">
        <f>J396+R396</f>
        <v>#REF!</v>
      </c>
      <c r="U396" s="802" t="e">
        <f>S396+K396</f>
        <v>#REF!</v>
      </c>
      <c r="V396" s="802" t="e">
        <f>U396*(1+$U$5)</f>
        <v>#REF!</v>
      </c>
      <c r="W396" s="861"/>
      <c r="X396" s="859"/>
      <c r="Y396" s="860"/>
      <c r="Z396" s="500"/>
      <c r="AA396" s="514"/>
      <c r="AB396" s="500"/>
      <c r="AC396" s="500"/>
      <c r="AD396" s="500"/>
      <c r="AE396" s="494"/>
      <c r="AF396" s="515"/>
      <c r="AG396" s="516"/>
      <c r="AH396" s="517"/>
      <c r="AI396" s="518"/>
      <c r="AJ396" s="856"/>
      <c r="AK396" s="857"/>
      <c r="AO396" s="519"/>
      <c r="AP396" s="520"/>
      <c r="AQ396" s="500"/>
    </row>
    <row r="397" spans="2:43">
      <c r="B397" s="827"/>
      <c r="C397" s="850"/>
      <c r="D397" s="849"/>
      <c r="E397" s="834"/>
      <c r="F397" s="834"/>
      <c r="G397" s="834"/>
      <c r="H397" s="863"/>
      <c r="I397" s="791"/>
      <c r="J397" s="806"/>
      <c r="K397" s="814"/>
      <c r="L397" s="436" t="s">
        <v>185</v>
      </c>
      <c r="M397" s="455"/>
      <c r="N397" s="448">
        <f t="shared" si="70"/>
        <v>0</v>
      </c>
      <c r="O397" s="439" t="e">
        <f>#REF!*(1-$O$5)</f>
        <v>#REF!</v>
      </c>
      <c r="P397" s="807"/>
      <c r="Q397" s="858"/>
      <c r="R397" s="807"/>
      <c r="S397" s="810"/>
      <c r="T397" s="802"/>
      <c r="U397" s="812"/>
      <c r="V397" s="802"/>
      <c r="W397" s="861"/>
      <c r="X397" s="859"/>
      <c r="Y397" s="860"/>
      <c r="Z397" s="500"/>
      <c r="AA397" s="514"/>
      <c r="AB397" s="500"/>
      <c r="AC397" s="515"/>
      <c r="AD397" s="515"/>
      <c r="AE397" s="494"/>
      <c r="AF397" s="515"/>
      <c r="AG397" s="516"/>
      <c r="AH397" s="517"/>
      <c r="AI397" s="518"/>
      <c r="AJ397" s="856"/>
      <c r="AK397" s="857"/>
      <c r="AO397" s="519"/>
      <c r="AP397" s="520"/>
      <c r="AQ397" s="500"/>
    </row>
    <row r="398" spans="2:43">
      <c r="B398" s="827"/>
      <c r="C398" s="850"/>
      <c r="D398" s="849"/>
      <c r="E398" s="834"/>
      <c r="F398" s="834"/>
      <c r="G398" s="834"/>
      <c r="H398" s="863"/>
      <c r="I398" s="791"/>
      <c r="J398" s="806"/>
      <c r="K398" s="814"/>
      <c r="L398" s="436" t="s">
        <v>220</v>
      </c>
      <c r="M398" s="455">
        <v>0</v>
      </c>
      <c r="N398" s="448">
        <f t="shared" si="70"/>
        <v>0</v>
      </c>
      <c r="O398" s="439" t="e">
        <f>#REF!*(1-$O$5)</f>
        <v>#REF!</v>
      </c>
      <c r="P398" s="807"/>
      <c r="Q398" s="858"/>
      <c r="R398" s="807"/>
      <c r="S398" s="810"/>
      <c r="T398" s="802"/>
      <c r="U398" s="812"/>
      <c r="V398" s="802"/>
      <c r="W398" s="861"/>
      <c r="X398" s="859"/>
      <c r="Y398" s="860"/>
      <c r="Z398" s="500"/>
      <c r="AA398" s="514"/>
      <c r="AB398" s="500"/>
      <c r="AC398" s="515"/>
      <c r="AD398" s="515"/>
      <c r="AE398" s="494"/>
      <c r="AF398" s="515"/>
      <c r="AG398" s="516"/>
      <c r="AH398" s="517"/>
      <c r="AI398" s="518"/>
      <c r="AJ398" s="856"/>
      <c r="AK398" s="857"/>
      <c r="AO398" s="519"/>
      <c r="AP398" s="520"/>
      <c r="AQ398" s="500"/>
    </row>
    <row r="399" spans="2:43">
      <c r="B399" s="827"/>
      <c r="C399" s="850"/>
      <c r="D399" s="849"/>
      <c r="E399" s="834"/>
      <c r="F399" s="834"/>
      <c r="G399" s="834"/>
      <c r="H399" s="864"/>
      <c r="I399" s="791"/>
      <c r="J399" s="806"/>
      <c r="K399" s="815"/>
      <c r="L399" s="436" t="s">
        <v>226</v>
      </c>
      <c r="M399" s="455">
        <v>0</v>
      </c>
      <c r="N399" s="448">
        <f t="shared" si="70"/>
        <v>0</v>
      </c>
      <c r="O399" s="439" t="e">
        <f>#REF!*(1-$O$5)</f>
        <v>#REF!</v>
      </c>
      <c r="P399" s="807"/>
      <c r="Q399" s="858"/>
      <c r="R399" s="807"/>
      <c r="S399" s="811"/>
      <c r="T399" s="802"/>
      <c r="U399" s="812"/>
      <c r="V399" s="802"/>
      <c r="W399" s="861"/>
      <c r="X399" s="859"/>
      <c r="Y399" s="860"/>
      <c r="Z399" s="500"/>
      <c r="AA399" s="514"/>
      <c r="AB399" s="500"/>
      <c r="AC399" s="515"/>
      <c r="AD399" s="515"/>
      <c r="AE399" s="494"/>
      <c r="AF399" s="515"/>
      <c r="AG399" s="516"/>
      <c r="AH399" s="517"/>
      <c r="AI399" s="518"/>
      <c r="AJ399" s="856"/>
      <c r="AK399" s="857"/>
      <c r="AO399" s="519"/>
      <c r="AP399" s="520"/>
      <c r="AQ399" s="500"/>
    </row>
    <row r="400" spans="2:43">
      <c r="B400" s="827">
        <v>98</v>
      </c>
      <c r="C400" s="850" t="s">
        <v>671</v>
      </c>
      <c r="D400" s="849" t="s">
        <v>616</v>
      </c>
      <c r="E400" s="849" t="s">
        <v>169</v>
      </c>
      <c r="F400" s="849" t="s">
        <v>169</v>
      </c>
      <c r="G400" s="849" t="s">
        <v>230</v>
      </c>
      <c r="H400" s="862"/>
      <c r="I400" s="791">
        <f t="shared" si="71"/>
        <v>0</v>
      </c>
      <c r="J400" s="806">
        <f>I400</f>
        <v>0</v>
      </c>
      <c r="K400" s="813" t="e">
        <f>J400*(1+$L$5)</f>
        <v>#REF!</v>
      </c>
      <c r="L400" s="436" t="s">
        <v>207</v>
      </c>
      <c r="M400" s="455"/>
      <c r="N400" s="448">
        <f t="shared" si="70"/>
        <v>0</v>
      </c>
      <c r="O400" s="439" t="e">
        <f>#REF!*(1-$O$5)</f>
        <v>#REF!</v>
      </c>
      <c r="P400" s="807" t="e">
        <f>SUM(N400*O400,N401*O401,N402*O402,N403*O403)</f>
        <v>#REF!</v>
      </c>
      <c r="Q400" s="858">
        <v>10</v>
      </c>
      <c r="R400" s="807" t="e">
        <f>Q400*P400</f>
        <v>#REF!</v>
      </c>
      <c r="S400" s="809" t="e">
        <f>R400*(1+$R$5)</f>
        <v>#REF!</v>
      </c>
      <c r="T400" s="802" t="e">
        <f>J400+R400</f>
        <v>#REF!</v>
      </c>
      <c r="U400" s="802" t="e">
        <f>S400+K400</f>
        <v>#REF!</v>
      </c>
      <c r="V400" s="802" t="e">
        <f>U400*(1+$U$5)</f>
        <v>#REF!</v>
      </c>
      <c r="W400" s="861"/>
      <c r="X400" s="859"/>
      <c r="Y400" s="860"/>
      <c r="Z400" s="500"/>
      <c r="AA400" s="514"/>
      <c r="AB400" s="500"/>
      <c r="AC400" s="500"/>
      <c r="AD400" s="500"/>
      <c r="AE400" s="494"/>
      <c r="AF400" s="515"/>
      <c r="AG400" s="516"/>
      <c r="AH400" s="517"/>
      <c r="AI400" s="518"/>
      <c r="AJ400" s="856"/>
      <c r="AK400" s="857"/>
      <c r="AO400" s="519"/>
      <c r="AP400" s="520"/>
      <c r="AQ400" s="500"/>
    </row>
    <row r="401" spans="2:43">
      <c r="B401" s="827"/>
      <c r="C401" s="850"/>
      <c r="D401" s="849"/>
      <c r="E401" s="834"/>
      <c r="F401" s="834"/>
      <c r="G401" s="834"/>
      <c r="H401" s="863"/>
      <c r="I401" s="791"/>
      <c r="J401" s="806"/>
      <c r="K401" s="814"/>
      <c r="L401" s="436" t="s">
        <v>185</v>
      </c>
      <c r="M401" s="455"/>
      <c r="N401" s="448">
        <f t="shared" si="70"/>
        <v>0</v>
      </c>
      <c r="O401" s="439" t="e">
        <f>#REF!*(1-$O$5)</f>
        <v>#REF!</v>
      </c>
      <c r="P401" s="807"/>
      <c r="Q401" s="858"/>
      <c r="R401" s="807"/>
      <c r="S401" s="810"/>
      <c r="T401" s="802"/>
      <c r="U401" s="812"/>
      <c r="V401" s="802"/>
      <c r="W401" s="861"/>
      <c r="X401" s="859"/>
      <c r="Y401" s="860"/>
      <c r="Z401" s="500"/>
      <c r="AA401" s="514"/>
      <c r="AB401" s="500"/>
      <c r="AC401" s="515"/>
      <c r="AD401" s="515"/>
      <c r="AE401" s="494"/>
      <c r="AF401" s="515"/>
      <c r="AG401" s="516"/>
      <c r="AH401" s="517"/>
      <c r="AI401" s="518"/>
      <c r="AJ401" s="856"/>
      <c r="AK401" s="857"/>
      <c r="AO401" s="519"/>
      <c r="AP401" s="520"/>
      <c r="AQ401" s="500"/>
    </row>
    <row r="402" spans="2:43">
      <c r="B402" s="827"/>
      <c r="C402" s="850"/>
      <c r="D402" s="849"/>
      <c r="E402" s="834"/>
      <c r="F402" s="834"/>
      <c r="G402" s="834"/>
      <c r="H402" s="863"/>
      <c r="I402" s="791"/>
      <c r="J402" s="806"/>
      <c r="K402" s="814"/>
      <c r="L402" s="436" t="s">
        <v>220</v>
      </c>
      <c r="M402" s="455">
        <v>0</v>
      </c>
      <c r="N402" s="448">
        <f t="shared" si="70"/>
        <v>0</v>
      </c>
      <c r="O402" s="439" t="e">
        <f>#REF!*(1-$O$5)</f>
        <v>#REF!</v>
      </c>
      <c r="P402" s="807"/>
      <c r="Q402" s="858"/>
      <c r="R402" s="807"/>
      <c r="S402" s="810"/>
      <c r="T402" s="802"/>
      <c r="U402" s="812"/>
      <c r="V402" s="802"/>
      <c r="W402" s="861"/>
      <c r="X402" s="859"/>
      <c r="Y402" s="860"/>
      <c r="Z402" s="500"/>
      <c r="AA402" s="514"/>
      <c r="AB402" s="500"/>
      <c r="AC402" s="515"/>
      <c r="AD402" s="515"/>
      <c r="AE402" s="494"/>
      <c r="AF402" s="515"/>
      <c r="AG402" s="516"/>
      <c r="AH402" s="517"/>
      <c r="AI402" s="518"/>
      <c r="AJ402" s="856"/>
      <c r="AK402" s="857"/>
      <c r="AO402" s="519"/>
      <c r="AP402" s="520"/>
      <c r="AQ402" s="500"/>
    </row>
    <row r="403" spans="2:43">
      <c r="B403" s="827"/>
      <c r="C403" s="850"/>
      <c r="D403" s="849"/>
      <c r="E403" s="834"/>
      <c r="F403" s="834"/>
      <c r="G403" s="834"/>
      <c r="H403" s="864"/>
      <c r="I403" s="791"/>
      <c r="J403" s="806"/>
      <c r="K403" s="815"/>
      <c r="L403" s="436" t="s">
        <v>226</v>
      </c>
      <c r="M403" s="455">
        <v>0</v>
      </c>
      <c r="N403" s="448">
        <f t="shared" si="70"/>
        <v>0</v>
      </c>
      <c r="O403" s="439" t="e">
        <f>#REF!*(1-$O$5)</f>
        <v>#REF!</v>
      </c>
      <c r="P403" s="807"/>
      <c r="Q403" s="858"/>
      <c r="R403" s="807"/>
      <c r="S403" s="811"/>
      <c r="T403" s="802"/>
      <c r="U403" s="812"/>
      <c r="V403" s="802"/>
      <c r="W403" s="861"/>
      <c r="X403" s="859"/>
      <c r="Y403" s="860"/>
      <c r="Z403" s="500"/>
      <c r="AA403" s="514"/>
      <c r="AB403" s="500"/>
      <c r="AC403" s="515"/>
      <c r="AD403" s="515"/>
      <c r="AE403" s="494"/>
      <c r="AF403" s="515"/>
      <c r="AG403" s="516"/>
      <c r="AH403" s="517"/>
      <c r="AI403" s="518"/>
      <c r="AJ403" s="856"/>
      <c r="AK403" s="857"/>
      <c r="AO403" s="519"/>
      <c r="AP403" s="520"/>
      <c r="AQ403" s="500"/>
    </row>
    <row r="404" spans="2:43">
      <c r="B404" s="827">
        <v>99</v>
      </c>
      <c r="C404" s="850" t="s">
        <v>672</v>
      </c>
      <c r="D404" s="849" t="s">
        <v>617</v>
      </c>
      <c r="E404" s="849" t="s">
        <v>169</v>
      </c>
      <c r="F404" s="849" t="s">
        <v>169</v>
      </c>
      <c r="G404" s="849" t="s">
        <v>230</v>
      </c>
      <c r="H404" s="862"/>
      <c r="I404" s="791">
        <f t="shared" si="71"/>
        <v>0</v>
      </c>
      <c r="J404" s="806">
        <f>I404</f>
        <v>0</v>
      </c>
      <c r="K404" s="813" t="e">
        <f>J404*(1+$L$5)</f>
        <v>#REF!</v>
      </c>
      <c r="L404" s="436" t="s">
        <v>207</v>
      </c>
      <c r="M404" s="455"/>
      <c r="N404" s="448">
        <f t="shared" si="70"/>
        <v>0</v>
      </c>
      <c r="O404" s="439" t="e">
        <f>#REF!*(1-$O$5)</f>
        <v>#REF!</v>
      </c>
      <c r="P404" s="807" t="e">
        <f>SUM(N404*O404,N405*O405,N406*O406,N407*O407)</f>
        <v>#REF!</v>
      </c>
      <c r="Q404" s="858">
        <v>11</v>
      </c>
      <c r="R404" s="807" t="e">
        <f>Q404*P404</f>
        <v>#REF!</v>
      </c>
      <c r="S404" s="809" t="e">
        <f>R404*(1+$R$5)</f>
        <v>#REF!</v>
      </c>
      <c r="T404" s="802" t="e">
        <f>J404+R404</f>
        <v>#REF!</v>
      </c>
      <c r="U404" s="802" t="e">
        <f>S404+K404</f>
        <v>#REF!</v>
      </c>
      <c r="V404" s="802" t="e">
        <f>U404*(1+$U$5)</f>
        <v>#REF!</v>
      </c>
      <c r="W404" s="861"/>
      <c r="X404" s="859"/>
      <c r="Y404" s="860"/>
      <c r="Z404" s="500"/>
      <c r="AA404" s="514"/>
      <c r="AB404" s="500"/>
      <c r="AC404" s="500"/>
      <c r="AD404" s="500"/>
      <c r="AE404" s="494"/>
      <c r="AF404" s="515"/>
      <c r="AG404" s="516"/>
      <c r="AH404" s="517"/>
      <c r="AI404" s="518"/>
      <c r="AJ404" s="856"/>
      <c r="AK404" s="857"/>
      <c r="AO404" s="519"/>
      <c r="AP404" s="520"/>
      <c r="AQ404" s="500"/>
    </row>
    <row r="405" spans="2:43">
      <c r="B405" s="827"/>
      <c r="C405" s="850"/>
      <c r="D405" s="849"/>
      <c r="E405" s="834"/>
      <c r="F405" s="834"/>
      <c r="G405" s="834"/>
      <c r="H405" s="863"/>
      <c r="I405" s="791"/>
      <c r="J405" s="806"/>
      <c r="K405" s="814"/>
      <c r="L405" s="436" t="s">
        <v>185</v>
      </c>
      <c r="M405" s="455"/>
      <c r="N405" s="448">
        <f t="shared" si="70"/>
        <v>0</v>
      </c>
      <c r="O405" s="439" t="e">
        <f>#REF!*(1-$O$5)</f>
        <v>#REF!</v>
      </c>
      <c r="P405" s="807"/>
      <c r="Q405" s="858"/>
      <c r="R405" s="807"/>
      <c r="S405" s="810"/>
      <c r="T405" s="802"/>
      <c r="U405" s="812"/>
      <c r="V405" s="802"/>
      <c r="W405" s="861"/>
      <c r="X405" s="859"/>
      <c r="Y405" s="860"/>
      <c r="Z405" s="500"/>
      <c r="AA405" s="514"/>
      <c r="AB405" s="500"/>
      <c r="AC405" s="515"/>
      <c r="AD405" s="515"/>
      <c r="AE405" s="494"/>
      <c r="AF405" s="515"/>
      <c r="AG405" s="516"/>
      <c r="AH405" s="517"/>
      <c r="AI405" s="518"/>
      <c r="AJ405" s="856"/>
      <c r="AK405" s="857"/>
      <c r="AO405" s="519"/>
      <c r="AP405" s="520"/>
      <c r="AQ405" s="500"/>
    </row>
    <row r="406" spans="2:43">
      <c r="B406" s="827"/>
      <c r="C406" s="850"/>
      <c r="D406" s="849"/>
      <c r="E406" s="834"/>
      <c r="F406" s="834"/>
      <c r="G406" s="834"/>
      <c r="H406" s="863"/>
      <c r="I406" s="791"/>
      <c r="J406" s="806"/>
      <c r="K406" s="814"/>
      <c r="L406" s="436" t="s">
        <v>220</v>
      </c>
      <c r="M406" s="455">
        <v>0</v>
      </c>
      <c r="N406" s="448">
        <f t="shared" si="70"/>
        <v>0</v>
      </c>
      <c r="O406" s="439" t="e">
        <f>#REF!*(1-$O$5)</f>
        <v>#REF!</v>
      </c>
      <c r="P406" s="807"/>
      <c r="Q406" s="858"/>
      <c r="R406" s="807"/>
      <c r="S406" s="810"/>
      <c r="T406" s="802"/>
      <c r="U406" s="812"/>
      <c r="V406" s="802"/>
      <c r="W406" s="861"/>
      <c r="X406" s="859"/>
      <c r="Y406" s="860"/>
      <c r="Z406" s="500"/>
      <c r="AA406" s="514"/>
      <c r="AB406" s="500"/>
      <c r="AC406" s="515"/>
      <c r="AD406" s="515"/>
      <c r="AE406" s="494"/>
      <c r="AF406" s="515"/>
      <c r="AG406" s="516"/>
      <c r="AH406" s="517"/>
      <c r="AI406" s="518"/>
      <c r="AJ406" s="856"/>
      <c r="AK406" s="857"/>
      <c r="AO406" s="519"/>
      <c r="AP406" s="520"/>
      <c r="AQ406" s="500"/>
    </row>
    <row r="407" spans="2:43">
      <c r="B407" s="827"/>
      <c r="C407" s="850"/>
      <c r="D407" s="849"/>
      <c r="E407" s="834"/>
      <c r="F407" s="834"/>
      <c r="G407" s="834"/>
      <c r="H407" s="864"/>
      <c r="I407" s="791"/>
      <c r="J407" s="806"/>
      <c r="K407" s="815"/>
      <c r="L407" s="436" t="s">
        <v>226</v>
      </c>
      <c r="M407" s="455">
        <v>0</v>
      </c>
      <c r="N407" s="448">
        <f t="shared" si="70"/>
        <v>0</v>
      </c>
      <c r="O407" s="439" t="e">
        <f>#REF!*(1-$O$5)</f>
        <v>#REF!</v>
      </c>
      <c r="P407" s="807"/>
      <c r="Q407" s="858"/>
      <c r="R407" s="807"/>
      <c r="S407" s="811"/>
      <c r="T407" s="802"/>
      <c r="U407" s="812"/>
      <c r="V407" s="802"/>
      <c r="W407" s="861"/>
      <c r="X407" s="859"/>
      <c r="Y407" s="860"/>
      <c r="Z407" s="500"/>
      <c r="AA407" s="514"/>
      <c r="AB407" s="500"/>
      <c r="AC407" s="515"/>
      <c r="AD407" s="515"/>
      <c r="AE407" s="494"/>
      <c r="AF407" s="515"/>
      <c r="AG407" s="516"/>
      <c r="AH407" s="517"/>
      <c r="AI407" s="518"/>
      <c r="AJ407" s="856"/>
      <c r="AK407" s="857"/>
      <c r="AO407" s="519"/>
      <c r="AP407" s="520"/>
      <c r="AQ407" s="500"/>
    </row>
    <row r="408" spans="2:43">
      <c r="B408" s="827">
        <v>100</v>
      </c>
      <c r="C408" s="850" t="s">
        <v>673</v>
      </c>
      <c r="D408" s="849" t="s">
        <v>630</v>
      </c>
      <c r="E408" s="849" t="s">
        <v>169</v>
      </c>
      <c r="F408" s="849" t="s">
        <v>169</v>
      </c>
      <c r="G408" s="849" t="s">
        <v>230</v>
      </c>
      <c r="H408" s="862"/>
      <c r="I408" s="791">
        <f t="shared" si="71"/>
        <v>0</v>
      </c>
      <c r="J408" s="806">
        <f>I408</f>
        <v>0</v>
      </c>
      <c r="K408" s="813" t="e">
        <f>J408*(1+$L$5)</f>
        <v>#REF!</v>
      </c>
      <c r="L408" s="436" t="s">
        <v>207</v>
      </c>
      <c r="M408" s="455"/>
      <c r="N408" s="448">
        <f t="shared" si="70"/>
        <v>0</v>
      </c>
      <c r="O408" s="439" t="e">
        <f>#REF!*(1-$O$5)</f>
        <v>#REF!</v>
      </c>
      <c r="P408" s="807" t="e">
        <f>SUM(N408*O408,N409*O409,N410*O410,N411*O411)</f>
        <v>#REF!</v>
      </c>
      <c r="Q408" s="858">
        <v>12</v>
      </c>
      <c r="R408" s="807" t="e">
        <f>Q408*P408</f>
        <v>#REF!</v>
      </c>
      <c r="S408" s="809" t="e">
        <f>R408*(1+$R$5)</f>
        <v>#REF!</v>
      </c>
      <c r="T408" s="802" t="e">
        <f>J408+R408</f>
        <v>#REF!</v>
      </c>
      <c r="U408" s="802" t="e">
        <f>S408+K408</f>
        <v>#REF!</v>
      </c>
      <c r="V408" s="802" t="e">
        <f>U408*(1+$U$5)</f>
        <v>#REF!</v>
      </c>
      <c r="W408" s="861"/>
      <c r="X408" s="859"/>
      <c r="Y408" s="860"/>
      <c r="Z408" s="500"/>
      <c r="AA408" s="514"/>
      <c r="AB408" s="500"/>
      <c r="AC408" s="500"/>
      <c r="AD408" s="500"/>
      <c r="AE408" s="494"/>
      <c r="AF408" s="515"/>
      <c r="AG408" s="516"/>
      <c r="AH408" s="517"/>
      <c r="AI408" s="518"/>
      <c r="AJ408" s="856"/>
      <c r="AK408" s="857"/>
      <c r="AO408" s="519"/>
      <c r="AP408" s="520"/>
      <c r="AQ408" s="500"/>
    </row>
    <row r="409" spans="2:43">
      <c r="B409" s="827"/>
      <c r="C409" s="850"/>
      <c r="D409" s="849"/>
      <c r="E409" s="834"/>
      <c r="F409" s="834"/>
      <c r="G409" s="834"/>
      <c r="H409" s="863"/>
      <c r="I409" s="791"/>
      <c r="J409" s="806"/>
      <c r="K409" s="814"/>
      <c r="L409" s="436" t="s">
        <v>185</v>
      </c>
      <c r="M409" s="455"/>
      <c r="N409" s="448">
        <f t="shared" si="70"/>
        <v>0</v>
      </c>
      <c r="O409" s="439" t="e">
        <f>#REF!*(1-$O$5)</f>
        <v>#REF!</v>
      </c>
      <c r="P409" s="807"/>
      <c r="Q409" s="858"/>
      <c r="R409" s="807"/>
      <c r="S409" s="810"/>
      <c r="T409" s="802"/>
      <c r="U409" s="812"/>
      <c r="V409" s="802"/>
      <c r="W409" s="861"/>
      <c r="X409" s="859"/>
      <c r="Y409" s="860"/>
      <c r="Z409" s="500"/>
      <c r="AA409" s="514"/>
      <c r="AB409" s="500"/>
      <c r="AC409" s="515"/>
      <c r="AD409" s="515"/>
      <c r="AE409" s="494"/>
      <c r="AF409" s="515"/>
      <c r="AG409" s="516"/>
      <c r="AH409" s="517"/>
      <c r="AI409" s="518"/>
      <c r="AJ409" s="856"/>
      <c r="AK409" s="857"/>
      <c r="AO409" s="519"/>
      <c r="AP409" s="520"/>
      <c r="AQ409" s="500"/>
    </row>
    <row r="410" spans="2:43">
      <c r="B410" s="827"/>
      <c r="C410" s="850"/>
      <c r="D410" s="849"/>
      <c r="E410" s="834"/>
      <c r="F410" s="834"/>
      <c r="G410" s="834"/>
      <c r="H410" s="863"/>
      <c r="I410" s="791"/>
      <c r="J410" s="806"/>
      <c r="K410" s="814"/>
      <c r="L410" s="436" t="s">
        <v>220</v>
      </c>
      <c r="M410" s="455">
        <v>0</v>
      </c>
      <c r="N410" s="448">
        <f t="shared" si="70"/>
        <v>0</v>
      </c>
      <c r="O410" s="439" t="e">
        <f>#REF!*(1-$O$5)</f>
        <v>#REF!</v>
      </c>
      <c r="P410" s="807"/>
      <c r="Q410" s="858"/>
      <c r="R410" s="807"/>
      <c r="S410" s="810"/>
      <c r="T410" s="802"/>
      <c r="U410" s="812"/>
      <c r="V410" s="802"/>
      <c r="W410" s="861"/>
      <c r="X410" s="859"/>
      <c r="Y410" s="860"/>
      <c r="Z410" s="500"/>
      <c r="AA410" s="514"/>
      <c r="AB410" s="500"/>
      <c r="AC410" s="515"/>
      <c r="AD410" s="515"/>
      <c r="AE410" s="494"/>
      <c r="AF410" s="515"/>
      <c r="AG410" s="516"/>
      <c r="AH410" s="517"/>
      <c r="AI410" s="518"/>
      <c r="AJ410" s="856"/>
      <c r="AK410" s="857"/>
      <c r="AO410" s="519"/>
      <c r="AP410" s="520"/>
      <c r="AQ410" s="500"/>
    </row>
    <row r="411" spans="2:43">
      <c r="B411" s="827"/>
      <c r="C411" s="850"/>
      <c r="D411" s="849"/>
      <c r="E411" s="834"/>
      <c r="F411" s="834"/>
      <c r="G411" s="834"/>
      <c r="H411" s="864"/>
      <c r="I411" s="791"/>
      <c r="J411" s="806"/>
      <c r="K411" s="815"/>
      <c r="L411" s="436" t="s">
        <v>226</v>
      </c>
      <c r="M411" s="455">
        <v>0</v>
      </c>
      <c r="N411" s="448">
        <f t="shared" si="70"/>
        <v>0</v>
      </c>
      <c r="O411" s="439" t="e">
        <f>#REF!*(1-$O$5)</f>
        <v>#REF!</v>
      </c>
      <c r="P411" s="807"/>
      <c r="Q411" s="858"/>
      <c r="R411" s="807"/>
      <c r="S411" s="811"/>
      <c r="T411" s="802"/>
      <c r="U411" s="812"/>
      <c r="V411" s="802"/>
      <c r="W411" s="861"/>
      <c r="X411" s="859"/>
      <c r="Y411" s="860"/>
      <c r="Z411" s="500"/>
      <c r="AA411" s="514"/>
      <c r="AB411" s="500"/>
      <c r="AC411" s="515"/>
      <c r="AD411" s="515"/>
      <c r="AE411" s="494"/>
      <c r="AF411" s="515"/>
      <c r="AG411" s="516"/>
      <c r="AH411" s="517"/>
      <c r="AI411" s="518"/>
      <c r="AJ411" s="856"/>
      <c r="AK411" s="857"/>
      <c r="AO411" s="519"/>
      <c r="AP411" s="520"/>
      <c r="AQ411" s="500"/>
    </row>
    <row r="412" spans="2:43">
      <c r="B412" s="827">
        <v>101</v>
      </c>
      <c r="C412" s="850" t="s">
        <v>674</v>
      </c>
      <c r="D412" s="849" t="s">
        <v>618</v>
      </c>
      <c r="E412" s="849" t="s">
        <v>169</v>
      </c>
      <c r="F412" s="849" t="s">
        <v>169</v>
      </c>
      <c r="G412" s="849" t="s">
        <v>230</v>
      </c>
      <c r="H412" s="862"/>
      <c r="I412" s="791">
        <f t="shared" si="71"/>
        <v>0</v>
      </c>
      <c r="J412" s="806">
        <f>I412</f>
        <v>0</v>
      </c>
      <c r="K412" s="813" t="e">
        <f>J412*(1+$L$5)</f>
        <v>#REF!</v>
      </c>
      <c r="L412" s="436" t="s">
        <v>207</v>
      </c>
      <c r="M412" s="455"/>
      <c r="N412" s="448">
        <f t="shared" si="70"/>
        <v>0</v>
      </c>
      <c r="O412" s="439" t="e">
        <f>#REF!*(1-$O$5)</f>
        <v>#REF!</v>
      </c>
      <c r="P412" s="807" t="e">
        <f>SUM(N412*O412,N413*O413,N414*O414,N415*O415)</f>
        <v>#REF!</v>
      </c>
      <c r="Q412" s="858">
        <v>13</v>
      </c>
      <c r="R412" s="807" t="e">
        <f>Q412*P412</f>
        <v>#REF!</v>
      </c>
      <c r="S412" s="809" t="e">
        <f>R412*(1+$R$5)</f>
        <v>#REF!</v>
      </c>
      <c r="T412" s="802" t="e">
        <f>J412+R412</f>
        <v>#REF!</v>
      </c>
      <c r="U412" s="802" t="e">
        <f>S412+K412</f>
        <v>#REF!</v>
      </c>
      <c r="V412" s="802" t="e">
        <f>U412*(1+$U$5)</f>
        <v>#REF!</v>
      </c>
      <c r="W412" s="861"/>
      <c r="X412" s="859"/>
      <c r="Y412" s="860"/>
      <c r="Z412" s="500"/>
      <c r="AA412" s="514"/>
      <c r="AB412" s="500"/>
      <c r="AC412" s="500"/>
      <c r="AD412" s="500"/>
      <c r="AE412" s="494"/>
      <c r="AF412" s="515"/>
      <c r="AG412" s="516"/>
      <c r="AH412" s="517"/>
      <c r="AI412" s="518"/>
      <c r="AJ412" s="856"/>
      <c r="AK412" s="857"/>
      <c r="AO412" s="519"/>
      <c r="AP412" s="520"/>
      <c r="AQ412" s="500"/>
    </row>
    <row r="413" spans="2:43">
      <c r="B413" s="827"/>
      <c r="C413" s="850"/>
      <c r="D413" s="849"/>
      <c r="E413" s="834"/>
      <c r="F413" s="834"/>
      <c r="G413" s="834"/>
      <c r="H413" s="863"/>
      <c r="I413" s="791"/>
      <c r="J413" s="806"/>
      <c r="K413" s="814"/>
      <c r="L413" s="436" t="s">
        <v>185</v>
      </c>
      <c r="M413" s="455"/>
      <c r="N413" s="448">
        <f t="shared" si="70"/>
        <v>0</v>
      </c>
      <c r="O413" s="439" t="e">
        <f>#REF!*(1-$O$5)</f>
        <v>#REF!</v>
      </c>
      <c r="P413" s="807"/>
      <c r="Q413" s="858"/>
      <c r="R413" s="807"/>
      <c r="S413" s="810"/>
      <c r="T413" s="802"/>
      <c r="U413" s="812"/>
      <c r="V413" s="802"/>
      <c r="W413" s="861"/>
      <c r="X413" s="859"/>
      <c r="Y413" s="860"/>
      <c r="Z413" s="500"/>
      <c r="AA413" s="514"/>
      <c r="AB413" s="500"/>
      <c r="AC413" s="515"/>
      <c r="AD413" s="515"/>
      <c r="AE413" s="494"/>
      <c r="AF413" s="515"/>
      <c r="AG413" s="516"/>
      <c r="AH413" s="517"/>
      <c r="AI413" s="518"/>
      <c r="AJ413" s="856"/>
      <c r="AK413" s="857"/>
      <c r="AO413" s="519"/>
      <c r="AP413" s="520"/>
      <c r="AQ413" s="500"/>
    </row>
    <row r="414" spans="2:43">
      <c r="B414" s="827"/>
      <c r="C414" s="850"/>
      <c r="D414" s="849"/>
      <c r="E414" s="834"/>
      <c r="F414" s="834"/>
      <c r="G414" s="834"/>
      <c r="H414" s="863"/>
      <c r="I414" s="791"/>
      <c r="J414" s="806"/>
      <c r="K414" s="814"/>
      <c r="L414" s="436" t="s">
        <v>220</v>
      </c>
      <c r="M414" s="455">
        <v>0</v>
      </c>
      <c r="N414" s="448">
        <f t="shared" si="70"/>
        <v>0</v>
      </c>
      <c r="O414" s="439" t="e">
        <f>#REF!*(1-$O$5)</f>
        <v>#REF!</v>
      </c>
      <c r="P414" s="807"/>
      <c r="Q414" s="858"/>
      <c r="R414" s="807"/>
      <c r="S414" s="810"/>
      <c r="T414" s="802"/>
      <c r="U414" s="812"/>
      <c r="V414" s="802"/>
      <c r="W414" s="861"/>
      <c r="X414" s="859"/>
      <c r="Y414" s="860"/>
      <c r="Z414" s="500"/>
      <c r="AA414" s="514"/>
      <c r="AB414" s="500"/>
      <c r="AC414" s="515"/>
      <c r="AD414" s="515"/>
      <c r="AE414" s="494"/>
      <c r="AF414" s="515"/>
      <c r="AG414" s="516"/>
      <c r="AH414" s="517"/>
      <c r="AI414" s="518"/>
      <c r="AJ414" s="856"/>
      <c r="AK414" s="857"/>
      <c r="AO414" s="519"/>
      <c r="AP414" s="520"/>
      <c r="AQ414" s="500"/>
    </row>
    <row r="415" spans="2:43">
      <c r="B415" s="827"/>
      <c r="C415" s="850"/>
      <c r="D415" s="849"/>
      <c r="E415" s="834"/>
      <c r="F415" s="834"/>
      <c r="G415" s="834"/>
      <c r="H415" s="864"/>
      <c r="I415" s="791"/>
      <c r="J415" s="806"/>
      <c r="K415" s="815"/>
      <c r="L415" s="436" t="s">
        <v>226</v>
      </c>
      <c r="M415" s="455">
        <v>0</v>
      </c>
      <c r="N415" s="448">
        <f t="shared" si="70"/>
        <v>0</v>
      </c>
      <c r="O415" s="439" t="e">
        <f>#REF!*(1-$O$5)</f>
        <v>#REF!</v>
      </c>
      <c r="P415" s="807"/>
      <c r="Q415" s="858"/>
      <c r="R415" s="807"/>
      <c r="S415" s="811"/>
      <c r="T415" s="802"/>
      <c r="U415" s="812"/>
      <c r="V415" s="802"/>
      <c r="W415" s="861"/>
      <c r="X415" s="859"/>
      <c r="Y415" s="860"/>
      <c r="Z415" s="500"/>
      <c r="AA415" s="514"/>
      <c r="AB415" s="500"/>
      <c r="AC415" s="515"/>
      <c r="AD415" s="515"/>
      <c r="AE415" s="494"/>
      <c r="AF415" s="515"/>
      <c r="AG415" s="516"/>
      <c r="AH415" s="517"/>
      <c r="AI415" s="518"/>
      <c r="AJ415" s="856"/>
      <c r="AK415" s="857"/>
      <c r="AO415" s="519"/>
      <c r="AP415" s="520"/>
      <c r="AQ415" s="500"/>
    </row>
    <row r="416" spans="2:43">
      <c r="B416" s="827">
        <v>102</v>
      </c>
      <c r="C416" s="850" t="s">
        <v>675</v>
      </c>
      <c r="D416" s="849" t="s">
        <v>631</v>
      </c>
      <c r="E416" s="849" t="s">
        <v>169</v>
      </c>
      <c r="F416" s="849" t="s">
        <v>169</v>
      </c>
      <c r="G416" s="849" t="s">
        <v>230</v>
      </c>
      <c r="H416" s="862"/>
      <c r="I416" s="791">
        <f t="shared" si="71"/>
        <v>0</v>
      </c>
      <c r="J416" s="806">
        <f>I416</f>
        <v>0</v>
      </c>
      <c r="K416" s="813" t="e">
        <f>J416*(1+$L$5)</f>
        <v>#REF!</v>
      </c>
      <c r="L416" s="436" t="s">
        <v>207</v>
      </c>
      <c r="M416" s="455"/>
      <c r="N416" s="448">
        <f t="shared" si="70"/>
        <v>0</v>
      </c>
      <c r="O416" s="439" t="e">
        <f>#REF!*(1-$O$5)</f>
        <v>#REF!</v>
      </c>
      <c r="P416" s="807" t="e">
        <f>SUM(N416*O416,N417*O417,N418*O418,N419*O419)</f>
        <v>#REF!</v>
      </c>
      <c r="Q416" s="858">
        <v>14</v>
      </c>
      <c r="R416" s="807" t="e">
        <f>Q416*P416</f>
        <v>#REF!</v>
      </c>
      <c r="S416" s="809" t="e">
        <f>R416*(1+$R$5)</f>
        <v>#REF!</v>
      </c>
      <c r="T416" s="802" t="e">
        <f>J416+R416</f>
        <v>#REF!</v>
      </c>
      <c r="U416" s="802" t="e">
        <f>S416+K416</f>
        <v>#REF!</v>
      </c>
      <c r="V416" s="802" t="e">
        <f>U416*(1+$U$5)</f>
        <v>#REF!</v>
      </c>
      <c r="W416" s="861"/>
      <c r="X416" s="859"/>
      <c r="Y416" s="860"/>
      <c r="Z416" s="500"/>
      <c r="AA416" s="514"/>
      <c r="AB416" s="500"/>
      <c r="AC416" s="500"/>
      <c r="AD416" s="500"/>
      <c r="AE416" s="494"/>
      <c r="AF416" s="515"/>
      <c r="AG416" s="516"/>
      <c r="AH416" s="517"/>
      <c r="AI416" s="518"/>
      <c r="AJ416" s="856"/>
      <c r="AK416" s="857"/>
      <c r="AO416" s="519"/>
      <c r="AP416" s="520"/>
      <c r="AQ416" s="500"/>
    </row>
    <row r="417" spans="2:43">
      <c r="B417" s="827"/>
      <c r="C417" s="850"/>
      <c r="D417" s="849"/>
      <c r="E417" s="834"/>
      <c r="F417" s="834"/>
      <c r="G417" s="834"/>
      <c r="H417" s="863"/>
      <c r="I417" s="791"/>
      <c r="J417" s="806"/>
      <c r="K417" s="814"/>
      <c r="L417" s="436" t="s">
        <v>185</v>
      </c>
      <c r="M417" s="455"/>
      <c r="N417" s="448">
        <f t="shared" si="70"/>
        <v>0</v>
      </c>
      <c r="O417" s="439" t="e">
        <f>#REF!*(1-$O$5)</f>
        <v>#REF!</v>
      </c>
      <c r="P417" s="807"/>
      <c r="Q417" s="858"/>
      <c r="R417" s="807"/>
      <c r="S417" s="810"/>
      <c r="T417" s="802"/>
      <c r="U417" s="812"/>
      <c r="V417" s="802"/>
      <c r="W417" s="861"/>
      <c r="X417" s="859"/>
      <c r="Y417" s="860"/>
      <c r="Z417" s="500"/>
      <c r="AA417" s="514"/>
      <c r="AB417" s="500"/>
      <c r="AC417" s="515"/>
      <c r="AD417" s="515"/>
      <c r="AE417" s="494"/>
      <c r="AF417" s="515"/>
      <c r="AG417" s="516"/>
      <c r="AH417" s="517"/>
      <c r="AI417" s="518"/>
      <c r="AJ417" s="856"/>
      <c r="AK417" s="857"/>
      <c r="AO417" s="519"/>
      <c r="AP417" s="520"/>
      <c r="AQ417" s="500"/>
    </row>
    <row r="418" spans="2:43">
      <c r="B418" s="827"/>
      <c r="C418" s="850"/>
      <c r="D418" s="849"/>
      <c r="E418" s="834"/>
      <c r="F418" s="834"/>
      <c r="G418" s="834"/>
      <c r="H418" s="863"/>
      <c r="I418" s="791"/>
      <c r="J418" s="806"/>
      <c r="K418" s="814"/>
      <c r="L418" s="436" t="s">
        <v>220</v>
      </c>
      <c r="M418" s="455">
        <v>0</v>
      </c>
      <c r="N418" s="448">
        <f t="shared" si="70"/>
        <v>0</v>
      </c>
      <c r="O418" s="439" t="e">
        <f>#REF!*(1-$O$5)</f>
        <v>#REF!</v>
      </c>
      <c r="P418" s="807"/>
      <c r="Q418" s="858"/>
      <c r="R418" s="807"/>
      <c r="S418" s="810"/>
      <c r="T418" s="802"/>
      <c r="U418" s="812"/>
      <c r="V418" s="802"/>
      <c r="W418" s="861"/>
      <c r="X418" s="859"/>
      <c r="Y418" s="860"/>
      <c r="Z418" s="500"/>
      <c r="AA418" s="514"/>
      <c r="AB418" s="500"/>
      <c r="AC418" s="515"/>
      <c r="AD418" s="515"/>
      <c r="AE418" s="494"/>
      <c r="AF418" s="515"/>
      <c r="AG418" s="516"/>
      <c r="AH418" s="517"/>
      <c r="AI418" s="518"/>
      <c r="AJ418" s="856"/>
      <c r="AK418" s="857"/>
      <c r="AO418" s="519"/>
      <c r="AP418" s="520"/>
      <c r="AQ418" s="500"/>
    </row>
    <row r="419" spans="2:43">
      <c r="B419" s="827"/>
      <c r="C419" s="850"/>
      <c r="D419" s="849"/>
      <c r="E419" s="834"/>
      <c r="F419" s="834"/>
      <c r="G419" s="834"/>
      <c r="H419" s="864"/>
      <c r="I419" s="791"/>
      <c r="J419" s="806"/>
      <c r="K419" s="815"/>
      <c r="L419" s="436" t="s">
        <v>226</v>
      </c>
      <c r="M419" s="455">
        <v>0</v>
      </c>
      <c r="N419" s="448">
        <f t="shared" si="70"/>
        <v>0</v>
      </c>
      <c r="O419" s="439" t="e">
        <f>#REF!*(1-$O$5)</f>
        <v>#REF!</v>
      </c>
      <c r="P419" s="807"/>
      <c r="Q419" s="858"/>
      <c r="R419" s="807"/>
      <c r="S419" s="811"/>
      <c r="T419" s="802"/>
      <c r="U419" s="812"/>
      <c r="V419" s="802"/>
      <c r="W419" s="861"/>
      <c r="X419" s="859"/>
      <c r="Y419" s="860"/>
      <c r="Z419" s="500"/>
      <c r="AA419" s="514"/>
      <c r="AB419" s="500"/>
      <c r="AC419" s="515"/>
      <c r="AD419" s="515"/>
      <c r="AE419" s="494"/>
      <c r="AF419" s="515"/>
      <c r="AG419" s="516"/>
      <c r="AH419" s="517"/>
      <c r="AI419" s="518"/>
      <c r="AJ419" s="856"/>
      <c r="AK419" s="857"/>
      <c r="AO419" s="519"/>
      <c r="AP419" s="520"/>
      <c r="AQ419" s="500"/>
    </row>
    <row r="420" spans="2:43">
      <c r="B420" s="827">
        <v>103</v>
      </c>
      <c r="C420" s="850" t="s">
        <v>676</v>
      </c>
      <c r="D420" s="849" t="s">
        <v>619</v>
      </c>
      <c r="E420" s="849" t="s">
        <v>169</v>
      </c>
      <c r="F420" s="849" t="s">
        <v>169</v>
      </c>
      <c r="G420" s="849" t="s">
        <v>230</v>
      </c>
      <c r="H420" s="862"/>
      <c r="I420" s="791">
        <f t="shared" si="71"/>
        <v>0</v>
      </c>
      <c r="J420" s="806">
        <f>I420</f>
        <v>0</v>
      </c>
      <c r="K420" s="813" t="e">
        <f>J420*(1+$L$5)</f>
        <v>#REF!</v>
      </c>
      <c r="L420" s="436" t="s">
        <v>207</v>
      </c>
      <c r="M420" s="455"/>
      <c r="N420" s="448">
        <f t="shared" si="70"/>
        <v>0</v>
      </c>
      <c r="O420" s="439" t="e">
        <f>#REF!*(1-$O$5)</f>
        <v>#REF!</v>
      </c>
      <c r="P420" s="807" t="e">
        <f>SUM(N420*O420,N421*O421,N422*O422,N423*O423)</f>
        <v>#REF!</v>
      </c>
      <c r="Q420" s="858">
        <v>15</v>
      </c>
      <c r="R420" s="807" t="e">
        <f>Q420*P420</f>
        <v>#REF!</v>
      </c>
      <c r="S420" s="809" t="e">
        <f>R420*(1+$R$5)</f>
        <v>#REF!</v>
      </c>
      <c r="T420" s="802" t="e">
        <f>J420+R420</f>
        <v>#REF!</v>
      </c>
      <c r="U420" s="802" t="e">
        <f>S420+K420</f>
        <v>#REF!</v>
      </c>
      <c r="V420" s="802" t="e">
        <f>U420*(1+$U$5)</f>
        <v>#REF!</v>
      </c>
      <c r="W420" s="861"/>
      <c r="X420" s="859"/>
      <c r="Y420" s="860"/>
      <c r="Z420" s="500"/>
      <c r="AA420" s="514"/>
      <c r="AB420" s="500"/>
      <c r="AC420" s="500"/>
      <c r="AD420" s="500"/>
      <c r="AE420" s="494"/>
      <c r="AF420" s="515"/>
      <c r="AG420" s="516"/>
      <c r="AH420" s="517"/>
      <c r="AI420" s="518"/>
      <c r="AJ420" s="856"/>
      <c r="AK420" s="857"/>
      <c r="AO420" s="519"/>
      <c r="AP420" s="520"/>
      <c r="AQ420" s="500"/>
    </row>
    <row r="421" spans="2:43">
      <c r="B421" s="827"/>
      <c r="C421" s="850"/>
      <c r="D421" s="849"/>
      <c r="E421" s="834"/>
      <c r="F421" s="834"/>
      <c r="G421" s="834"/>
      <c r="H421" s="863"/>
      <c r="I421" s="791"/>
      <c r="J421" s="806"/>
      <c r="K421" s="814"/>
      <c r="L421" s="436" t="s">
        <v>185</v>
      </c>
      <c r="M421" s="455"/>
      <c r="N421" s="448">
        <f t="shared" si="70"/>
        <v>0</v>
      </c>
      <c r="O421" s="439" t="e">
        <f>#REF!*(1-$O$5)</f>
        <v>#REF!</v>
      </c>
      <c r="P421" s="807"/>
      <c r="Q421" s="858"/>
      <c r="R421" s="807"/>
      <c r="S421" s="810"/>
      <c r="T421" s="802"/>
      <c r="U421" s="812"/>
      <c r="V421" s="802"/>
      <c r="W421" s="861"/>
      <c r="X421" s="859"/>
      <c r="Y421" s="860"/>
      <c r="Z421" s="500"/>
      <c r="AA421" s="514"/>
      <c r="AB421" s="500"/>
      <c r="AC421" s="515"/>
      <c r="AD421" s="515"/>
      <c r="AE421" s="494"/>
      <c r="AF421" s="515"/>
      <c r="AG421" s="516"/>
      <c r="AH421" s="517"/>
      <c r="AI421" s="518"/>
      <c r="AJ421" s="856"/>
      <c r="AK421" s="857"/>
      <c r="AO421" s="519"/>
      <c r="AP421" s="520"/>
      <c r="AQ421" s="500"/>
    </row>
    <row r="422" spans="2:43">
      <c r="B422" s="827"/>
      <c r="C422" s="850"/>
      <c r="D422" s="849"/>
      <c r="E422" s="834"/>
      <c r="F422" s="834"/>
      <c r="G422" s="834"/>
      <c r="H422" s="863"/>
      <c r="I422" s="791"/>
      <c r="J422" s="806"/>
      <c r="K422" s="814"/>
      <c r="L422" s="436" t="s">
        <v>220</v>
      </c>
      <c r="M422" s="455">
        <v>0</v>
      </c>
      <c r="N422" s="448">
        <f t="shared" si="70"/>
        <v>0</v>
      </c>
      <c r="O422" s="439" t="e">
        <f>#REF!*(1-$O$5)</f>
        <v>#REF!</v>
      </c>
      <c r="P422" s="807"/>
      <c r="Q422" s="858"/>
      <c r="R422" s="807"/>
      <c r="S422" s="810"/>
      <c r="T422" s="802"/>
      <c r="U422" s="812"/>
      <c r="V422" s="802"/>
      <c r="W422" s="861"/>
      <c r="X422" s="859"/>
      <c r="Y422" s="860"/>
      <c r="Z422" s="500"/>
      <c r="AA422" s="514"/>
      <c r="AB422" s="500"/>
      <c r="AC422" s="515"/>
      <c r="AD422" s="515"/>
      <c r="AE422" s="494"/>
      <c r="AF422" s="515"/>
      <c r="AG422" s="516"/>
      <c r="AH422" s="517"/>
      <c r="AI422" s="518"/>
      <c r="AJ422" s="856"/>
      <c r="AK422" s="857"/>
      <c r="AO422" s="519"/>
      <c r="AP422" s="520"/>
      <c r="AQ422" s="500"/>
    </row>
    <row r="423" spans="2:43">
      <c r="B423" s="827"/>
      <c r="C423" s="850"/>
      <c r="D423" s="849"/>
      <c r="E423" s="834"/>
      <c r="F423" s="834"/>
      <c r="G423" s="834"/>
      <c r="H423" s="864"/>
      <c r="I423" s="791"/>
      <c r="J423" s="806"/>
      <c r="K423" s="815"/>
      <c r="L423" s="436" t="s">
        <v>226</v>
      </c>
      <c r="M423" s="455">
        <v>0</v>
      </c>
      <c r="N423" s="448">
        <f t="shared" si="70"/>
        <v>0</v>
      </c>
      <c r="O423" s="439" t="e">
        <f>#REF!*(1-$O$5)</f>
        <v>#REF!</v>
      </c>
      <c r="P423" s="807"/>
      <c r="Q423" s="858"/>
      <c r="R423" s="807"/>
      <c r="S423" s="811"/>
      <c r="T423" s="802"/>
      <c r="U423" s="812"/>
      <c r="V423" s="802"/>
      <c r="W423" s="861"/>
      <c r="X423" s="859"/>
      <c r="Y423" s="860"/>
      <c r="Z423" s="500"/>
      <c r="AA423" s="514"/>
      <c r="AB423" s="500"/>
      <c r="AC423" s="515"/>
      <c r="AD423" s="515"/>
      <c r="AE423" s="494"/>
      <c r="AF423" s="515"/>
      <c r="AG423" s="516"/>
      <c r="AH423" s="517"/>
      <c r="AI423" s="518"/>
      <c r="AJ423" s="856"/>
      <c r="AK423" s="857"/>
      <c r="AO423" s="519"/>
      <c r="AP423" s="520"/>
      <c r="AQ423" s="500"/>
    </row>
    <row r="424" spans="2:43">
      <c r="B424" s="827">
        <v>104</v>
      </c>
      <c r="C424" s="850" t="s">
        <v>677</v>
      </c>
      <c r="D424" s="849" t="s">
        <v>632</v>
      </c>
      <c r="E424" s="849" t="s">
        <v>169</v>
      </c>
      <c r="F424" s="849" t="s">
        <v>169</v>
      </c>
      <c r="G424" s="849" t="s">
        <v>230</v>
      </c>
      <c r="H424" s="862"/>
      <c r="I424" s="791">
        <f t="shared" si="71"/>
        <v>0</v>
      </c>
      <c r="J424" s="806">
        <f>I424</f>
        <v>0</v>
      </c>
      <c r="K424" s="813" t="e">
        <f>J424*(1+$L$5)</f>
        <v>#REF!</v>
      </c>
      <c r="L424" s="436" t="s">
        <v>207</v>
      </c>
      <c r="M424" s="455"/>
      <c r="N424" s="448">
        <f t="shared" ref="N424:N431" si="72">M424/60</f>
        <v>0</v>
      </c>
      <c r="O424" s="439" t="e">
        <f>#REF!*(1-$O$5)</f>
        <v>#REF!</v>
      </c>
      <c r="P424" s="807" t="e">
        <f>SUM(N424*O424,N425*O425,N426*O426,N427*O427)</f>
        <v>#REF!</v>
      </c>
      <c r="Q424" s="858">
        <v>16</v>
      </c>
      <c r="R424" s="807" t="e">
        <f>Q424*P424</f>
        <v>#REF!</v>
      </c>
      <c r="S424" s="809" t="e">
        <f>R424*(1+$R$5)</f>
        <v>#REF!</v>
      </c>
      <c r="T424" s="802" t="e">
        <f>J424+R424</f>
        <v>#REF!</v>
      </c>
      <c r="U424" s="802" t="e">
        <f>S424+K424</f>
        <v>#REF!</v>
      </c>
      <c r="V424" s="802" t="e">
        <f>U424*(1+$U$5)</f>
        <v>#REF!</v>
      </c>
      <c r="W424" s="861"/>
      <c r="X424" s="859"/>
      <c r="Y424" s="860"/>
      <c r="Z424" s="500"/>
      <c r="AA424" s="514"/>
      <c r="AB424" s="500"/>
      <c r="AC424" s="500"/>
      <c r="AD424" s="500"/>
      <c r="AE424" s="494"/>
      <c r="AF424" s="515"/>
      <c r="AG424" s="516"/>
      <c r="AH424" s="517"/>
      <c r="AI424" s="518"/>
      <c r="AJ424" s="856"/>
      <c r="AK424" s="857"/>
      <c r="AO424" s="519"/>
      <c r="AP424" s="520"/>
      <c r="AQ424" s="500"/>
    </row>
    <row r="425" spans="2:43">
      <c r="B425" s="827"/>
      <c r="C425" s="850"/>
      <c r="D425" s="849"/>
      <c r="E425" s="834"/>
      <c r="F425" s="834"/>
      <c r="G425" s="834"/>
      <c r="H425" s="863"/>
      <c r="I425" s="791"/>
      <c r="J425" s="806"/>
      <c r="K425" s="814"/>
      <c r="L425" s="436" t="s">
        <v>185</v>
      </c>
      <c r="M425" s="455"/>
      <c r="N425" s="448">
        <f t="shared" si="72"/>
        <v>0</v>
      </c>
      <c r="O425" s="439" t="e">
        <f>#REF!*(1-$O$5)</f>
        <v>#REF!</v>
      </c>
      <c r="P425" s="807"/>
      <c r="Q425" s="858"/>
      <c r="R425" s="807"/>
      <c r="S425" s="810"/>
      <c r="T425" s="802"/>
      <c r="U425" s="812"/>
      <c r="V425" s="802"/>
      <c r="W425" s="861"/>
      <c r="X425" s="859"/>
      <c r="Y425" s="860"/>
      <c r="Z425" s="500"/>
      <c r="AA425" s="514"/>
      <c r="AB425" s="500"/>
      <c r="AC425" s="515"/>
      <c r="AD425" s="515"/>
      <c r="AE425" s="494"/>
      <c r="AF425" s="515"/>
      <c r="AG425" s="516"/>
      <c r="AH425" s="517"/>
      <c r="AI425" s="518"/>
      <c r="AJ425" s="856"/>
      <c r="AK425" s="857"/>
      <c r="AO425" s="519"/>
      <c r="AP425" s="520"/>
      <c r="AQ425" s="500"/>
    </row>
    <row r="426" spans="2:43">
      <c r="B426" s="827"/>
      <c r="C426" s="850"/>
      <c r="D426" s="849"/>
      <c r="E426" s="834"/>
      <c r="F426" s="834"/>
      <c r="G426" s="834"/>
      <c r="H426" s="863"/>
      <c r="I426" s="791"/>
      <c r="J426" s="806"/>
      <c r="K426" s="814"/>
      <c r="L426" s="436" t="s">
        <v>220</v>
      </c>
      <c r="M426" s="455">
        <v>0</v>
      </c>
      <c r="N426" s="448">
        <f t="shared" si="72"/>
        <v>0</v>
      </c>
      <c r="O426" s="439" t="e">
        <f>#REF!*(1-$O$5)</f>
        <v>#REF!</v>
      </c>
      <c r="P426" s="807"/>
      <c r="Q426" s="858"/>
      <c r="R426" s="807"/>
      <c r="S426" s="810"/>
      <c r="T426" s="802"/>
      <c r="U426" s="812"/>
      <c r="V426" s="802"/>
      <c r="W426" s="861"/>
      <c r="X426" s="859"/>
      <c r="Y426" s="860"/>
      <c r="Z426" s="500"/>
      <c r="AA426" s="514"/>
      <c r="AB426" s="500"/>
      <c r="AC426" s="515"/>
      <c r="AD426" s="515"/>
      <c r="AE426" s="494"/>
      <c r="AF426" s="515"/>
      <c r="AG426" s="516"/>
      <c r="AH426" s="517"/>
      <c r="AI426" s="518"/>
      <c r="AJ426" s="856"/>
      <c r="AK426" s="857"/>
      <c r="AO426" s="519"/>
      <c r="AP426" s="520"/>
      <c r="AQ426" s="500"/>
    </row>
    <row r="427" spans="2:43">
      <c r="B427" s="827"/>
      <c r="C427" s="850"/>
      <c r="D427" s="849"/>
      <c r="E427" s="834"/>
      <c r="F427" s="834"/>
      <c r="G427" s="834"/>
      <c r="H427" s="864"/>
      <c r="I427" s="791"/>
      <c r="J427" s="806"/>
      <c r="K427" s="815"/>
      <c r="L427" s="436" t="s">
        <v>226</v>
      </c>
      <c r="M427" s="455">
        <v>0</v>
      </c>
      <c r="N427" s="448">
        <f t="shared" si="72"/>
        <v>0</v>
      </c>
      <c r="O427" s="439" t="e">
        <f>#REF!*(1-$O$5)</f>
        <v>#REF!</v>
      </c>
      <c r="P427" s="807"/>
      <c r="Q427" s="858"/>
      <c r="R427" s="807"/>
      <c r="S427" s="811"/>
      <c r="T427" s="802"/>
      <c r="U427" s="812"/>
      <c r="V427" s="802"/>
      <c r="W427" s="861"/>
      <c r="X427" s="859"/>
      <c r="Y427" s="860"/>
      <c r="Z427" s="500"/>
      <c r="AA427" s="514"/>
      <c r="AB427" s="500"/>
      <c r="AC427" s="515"/>
      <c r="AD427" s="515"/>
      <c r="AE427" s="494"/>
      <c r="AF427" s="515"/>
      <c r="AG427" s="516"/>
      <c r="AH427" s="517"/>
      <c r="AI427" s="518"/>
      <c r="AJ427" s="856"/>
      <c r="AK427" s="857"/>
      <c r="AO427" s="519"/>
      <c r="AP427" s="520"/>
      <c r="AQ427" s="500"/>
    </row>
    <row r="428" spans="2:43">
      <c r="B428" s="827">
        <v>105</v>
      </c>
      <c r="C428" s="850" t="s">
        <v>678</v>
      </c>
      <c r="D428" s="849">
        <v>1</v>
      </c>
      <c r="E428" s="849" t="s">
        <v>169</v>
      </c>
      <c r="F428" s="849" t="s">
        <v>169</v>
      </c>
      <c r="G428" s="849" t="s">
        <v>230</v>
      </c>
      <c r="H428" s="862"/>
      <c r="I428" s="791">
        <f t="shared" ref="I428" si="73">H428*$I$5</f>
        <v>0</v>
      </c>
      <c r="J428" s="806">
        <f>I428</f>
        <v>0</v>
      </c>
      <c r="K428" s="813" t="e">
        <f>J428*(1+$L$5)</f>
        <v>#REF!</v>
      </c>
      <c r="L428" s="436" t="s">
        <v>207</v>
      </c>
      <c r="M428" s="455"/>
      <c r="N428" s="448">
        <f t="shared" si="72"/>
        <v>0</v>
      </c>
      <c r="O428" s="439" t="e">
        <f>#REF!*(1-$O$5)</f>
        <v>#REF!</v>
      </c>
      <c r="P428" s="807" t="e">
        <f>SUM(N428*O428,N429*O429,N430*O430,N431*O431)</f>
        <v>#REF!</v>
      </c>
      <c r="Q428" s="858">
        <v>17</v>
      </c>
      <c r="R428" s="807" t="e">
        <f>Q428*P428</f>
        <v>#REF!</v>
      </c>
      <c r="S428" s="809" t="e">
        <f>R428*(1+$R$5)</f>
        <v>#REF!</v>
      </c>
      <c r="T428" s="802" t="e">
        <f>J428+R428</f>
        <v>#REF!</v>
      </c>
      <c r="U428" s="802" t="e">
        <f>S428+K428</f>
        <v>#REF!</v>
      </c>
      <c r="V428" s="802" t="e">
        <f>U428*(1+$U$5)</f>
        <v>#REF!</v>
      </c>
      <c r="W428" s="861"/>
      <c r="X428" s="859"/>
      <c r="Y428" s="860"/>
      <c r="Z428" s="500"/>
      <c r="AA428" s="514"/>
      <c r="AB428" s="500"/>
      <c r="AC428" s="500"/>
      <c r="AD428" s="500"/>
      <c r="AE428" s="494"/>
      <c r="AF428" s="515"/>
      <c r="AG428" s="516"/>
      <c r="AH428" s="517"/>
      <c r="AI428" s="518"/>
      <c r="AJ428" s="856"/>
      <c r="AK428" s="857"/>
      <c r="AO428" s="519"/>
      <c r="AP428" s="520"/>
      <c r="AQ428" s="500"/>
    </row>
    <row r="429" spans="2:43">
      <c r="B429" s="827"/>
      <c r="C429" s="850"/>
      <c r="D429" s="849"/>
      <c r="E429" s="834"/>
      <c r="F429" s="834"/>
      <c r="G429" s="834"/>
      <c r="H429" s="863"/>
      <c r="I429" s="791"/>
      <c r="J429" s="806"/>
      <c r="K429" s="814"/>
      <c r="L429" s="436" t="s">
        <v>185</v>
      </c>
      <c r="M429" s="455"/>
      <c r="N429" s="448">
        <f t="shared" si="72"/>
        <v>0</v>
      </c>
      <c r="O429" s="439" t="e">
        <f>#REF!*(1-$O$5)</f>
        <v>#REF!</v>
      </c>
      <c r="P429" s="807"/>
      <c r="Q429" s="858"/>
      <c r="R429" s="807"/>
      <c r="S429" s="810"/>
      <c r="T429" s="802"/>
      <c r="U429" s="812"/>
      <c r="V429" s="802"/>
      <c r="W429" s="861"/>
      <c r="X429" s="859"/>
      <c r="Y429" s="860"/>
      <c r="Z429" s="500"/>
      <c r="AA429" s="514"/>
      <c r="AB429" s="500"/>
      <c r="AC429" s="515"/>
      <c r="AD429" s="515"/>
      <c r="AE429" s="494"/>
      <c r="AF429" s="515"/>
      <c r="AG429" s="516"/>
      <c r="AH429" s="517"/>
      <c r="AI429" s="518"/>
      <c r="AJ429" s="856"/>
      <c r="AK429" s="857"/>
      <c r="AO429" s="519"/>
      <c r="AP429" s="520"/>
      <c r="AQ429" s="500"/>
    </row>
    <row r="430" spans="2:43">
      <c r="B430" s="827"/>
      <c r="C430" s="850"/>
      <c r="D430" s="849"/>
      <c r="E430" s="834"/>
      <c r="F430" s="834"/>
      <c r="G430" s="834"/>
      <c r="H430" s="863"/>
      <c r="I430" s="791"/>
      <c r="J430" s="806"/>
      <c r="K430" s="814"/>
      <c r="L430" s="436" t="s">
        <v>220</v>
      </c>
      <c r="M430" s="455">
        <v>0</v>
      </c>
      <c r="N430" s="448">
        <f t="shared" si="72"/>
        <v>0</v>
      </c>
      <c r="O430" s="439" t="e">
        <f>#REF!*(1-$O$5)</f>
        <v>#REF!</v>
      </c>
      <c r="P430" s="807"/>
      <c r="Q430" s="858"/>
      <c r="R430" s="807"/>
      <c r="S430" s="810"/>
      <c r="T430" s="802"/>
      <c r="U430" s="812"/>
      <c r="V430" s="802"/>
      <c r="W430" s="861"/>
      <c r="X430" s="859"/>
      <c r="Y430" s="860"/>
      <c r="Z430" s="500"/>
      <c r="AA430" s="514"/>
      <c r="AB430" s="500"/>
      <c r="AC430" s="515"/>
      <c r="AD430" s="515"/>
      <c r="AE430" s="494"/>
      <c r="AF430" s="515"/>
      <c r="AG430" s="516"/>
      <c r="AH430" s="517"/>
      <c r="AI430" s="518"/>
      <c r="AJ430" s="856"/>
      <c r="AK430" s="857"/>
      <c r="AO430" s="519"/>
      <c r="AP430" s="520"/>
      <c r="AQ430" s="500"/>
    </row>
    <row r="431" spans="2:43">
      <c r="B431" s="827"/>
      <c r="C431" s="850"/>
      <c r="D431" s="849"/>
      <c r="E431" s="834"/>
      <c r="F431" s="834"/>
      <c r="G431" s="834"/>
      <c r="H431" s="864"/>
      <c r="I431" s="791"/>
      <c r="J431" s="806"/>
      <c r="K431" s="815"/>
      <c r="L431" s="436" t="s">
        <v>226</v>
      </c>
      <c r="M431" s="455">
        <v>0</v>
      </c>
      <c r="N431" s="448">
        <f t="shared" si="72"/>
        <v>0</v>
      </c>
      <c r="O431" s="439" t="e">
        <f>#REF!*(1-$O$5)</f>
        <v>#REF!</v>
      </c>
      <c r="P431" s="807"/>
      <c r="Q431" s="858"/>
      <c r="R431" s="807"/>
      <c r="S431" s="811"/>
      <c r="T431" s="802"/>
      <c r="U431" s="812"/>
      <c r="V431" s="802"/>
      <c r="W431" s="861"/>
      <c r="X431" s="859"/>
      <c r="Y431" s="860"/>
      <c r="Z431" s="500"/>
      <c r="AA431" s="514"/>
      <c r="AB431" s="500"/>
      <c r="AC431" s="515"/>
      <c r="AD431" s="515"/>
      <c r="AE431" s="494"/>
      <c r="AF431" s="515"/>
      <c r="AG431" s="516"/>
      <c r="AH431" s="517"/>
      <c r="AI431" s="518"/>
      <c r="AJ431" s="856"/>
      <c r="AK431" s="857"/>
      <c r="AO431" s="519"/>
      <c r="AP431" s="520"/>
      <c r="AQ431" s="500"/>
    </row>
    <row r="432" spans="2:43" ht="15">
      <c r="B432" s="530"/>
      <c r="C432" s="542"/>
      <c r="D432" s="543"/>
      <c r="E432" s="533"/>
      <c r="F432" s="543"/>
      <c r="G432" s="533"/>
      <c r="H432" s="534"/>
      <c r="I432" s="534"/>
      <c r="J432" s="534"/>
      <c r="K432" s="535"/>
      <c r="L432" s="536"/>
      <c r="M432" s="536"/>
      <c r="N432" s="544"/>
      <c r="O432" s="537"/>
      <c r="P432" s="538"/>
      <c r="Q432" s="536"/>
      <c r="R432" s="545"/>
      <c r="S432" s="539"/>
      <c r="T432" s="540"/>
      <c r="U432" s="497"/>
      <c r="V432" s="541"/>
      <c r="W432" s="526"/>
      <c r="X432" s="522"/>
      <c r="Y432" s="523"/>
      <c r="Z432" s="500"/>
      <c r="AA432" s="514"/>
      <c r="AB432" s="500"/>
      <c r="AC432" s="515"/>
      <c r="AD432" s="515"/>
      <c r="AE432" s="494"/>
      <c r="AF432" s="515"/>
      <c r="AG432" s="516"/>
      <c r="AH432" s="517"/>
      <c r="AI432" s="518"/>
      <c r="AJ432" s="524"/>
      <c r="AK432" s="525"/>
      <c r="AO432" s="519"/>
      <c r="AP432" s="520"/>
      <c r="AQ432" s="500"/>
    </row>
    <row r="433" spans="2:37" ht="79.5" customHeight="1">
      <c r="B433" s="449" t="s">
        <v>154</v>
      </c>
      <c r="C433" s="430" t="s">
        <v>259</v>
      </c>
      <c r="D433" s="444" t="s">
        <v>235</v>
      </c>
      <c r="E433" s="444" t="s">
        <v>236</v>
      </c>
      <c r="F433" s="446" t="s">
        <v>247</v>
      </c>
      <c r="G433" s="434" t="s">
        <v>465</v>
      </c>
      <c r="H433" s="435" t="s">
        <v>182</v>
      </c>
      <c r="I433" s="437" t="s">
        <v>227</v>
      </c>
      <c r="J433" s="437" t="s">
        <v>225</v>
      </c>
      <c r="K433" s="437" t="s">
        <v>237</v>
      </c>
      <c r="L433" s="437" t="s">
        <v>240</v>
      </c>
      <c r="M433" s="437" t="s">
        <v>244</v>
      </c>
      <c r="N433" s="437" t="s">
        <v>245</v>
      </c>
      <c r="O433" s="437" t="s">
        <v>466</v>
      </c>
      <c r="P433" s="456" t="s">
        <v>471</v>
      </c>
      <c r="Q433" s="456" t="s">
        <v>467</v>
      </c>
      <c r="R433" s="456" t="s">
        <v>518</v>
      </c>
      <c r="S433" s="546"/>
      <c r="T433" s="512"/>
      <c r="U433" s="512"/>
      <c r="V433" s="512"/>
      <c r="W433" s="512"/>
      <c r="X433" s="512"/>
      <c r="Y433" s="512"/>
      <c r="Z433" s="512"/>
      <c r="AA433" s="512"/>
      <c r="AB433" s="512"/>
      <c r="AC433" s="512"/>
      <c r="AD433" s="512"/>
      <c r="AI433" s="519"/>
      <c r="AJ433" s="520"/>
      <c r="AK433" s="500"/>
    </row>
    <row r="434" spans="2:37" ht="12.75" customHeight="1">
      <c r="B434" s="786">
        <v>106</v>
      </c>
      <c r="C434" s="850" t="s">
        <v>775</v>
      </c>
      <c r="D434" s="804"/>
      <c r="E434" s="805">
        <f t="shared" ref="E434" si="74">D434*$I$5</f>
        <v>0</v>
      </c>
      <c r="F434" s="806">
        <f>E434</f>
        <v>0</v>
      </c>
      <c r="G434" s="813" t="e">
        <f>F434*(1+$L$5)</f>
        <v>#REF!</v>
      </c>
      <c r="H434" s="436" t="s">
        <v>207</v>
      </c>
      <c r="I434" s="252"/>
      <c r="J434" s="448">
        <f t="shared" ref="J434:J497" si="75">I434/60</f>
        <v>0</v>
      </c>
      <c r="K434" s="439" t="e">
        <f>#REF!*(1-$O$5)</f>
        <v>#REF!</v>
      </c>
      <c r="L434" s="807" t="e">
        <f>SUM(J434*K434,J435*K435,J436*K436,J437*K437)</f>
        <v>#REF!</v>
      </c>
      <c r="M434" s="808">
        <v>0</v>
      </c>
      <c r="N434" s="807" t="e">
        <f>M434*L434</f>
        <v>#REF!</v>
      </c>
      <c r="O434" s="809" t="e">
        <f>N434*(1+$R$5)</f>
        <v>#REF!</v>
      </c>
      <c r="P434" s="802" t="e">
        <f>F434+N434</f>
        <v>#REF!</v>
      </c>
      <c r="Q434" s="802" t="e">
        <f>O434+G434</f>
        <v>#REF!</v>
      </c>
      <c r="R434" s="802" t="e">
        <f>Q434*(1+$U$5)</f>
        <v>#REF!</v>
      </c>
      <c r="T434" s="512"/>
      <c r="U434" s="512"/>
      <c r="V434" s="512"/>
      <c r="W434" s="512"/>
      <c r="X434" s="512"/>
      <c r="Y434" s="512"/>
      <c r="Z434" s="512"/>
      <c r="AA434" s="512"/>
      <c r="AB434" s="512"/>
      <c r="AC434" s="512"/>
      <c r="AD434" s="512"/>
      <c r="AI434" s="519"/>
      <c r="AJ434" s="520"/>
      <c r="AK434" s="500"/>
    </row>
    <row r="435" spans="2:37" ht="12.75" customHeight="1">
      <c r="B435" s="786"/>
      <c r="C435" s="850"/>
      <c r="D435" s="804"/>
      <c r="E435" s="805"/>
      <c r="F435" s="806"/>
      <c r="G435" s="814"/>
      <c r="H435" s="436" t="s">
        <v>185</v>
      </c>
      <c r="I435" s="252"/>
      <c r="J435" s="448">
        <f t="shared" si="75"/>
        <v>0</v>
      </c>
      <c r="K435" s="439" t="e">
        <f>#REF!*(1-$O$5)</f>
        <v>#REF!</v>
      </c>
      <c r="L435" s="807"/>
      <c r="M435" s="808"/>
      <c r="N435" s="807"/>
      <c r="O435" s="810"/>
      <c r="P435" s="802"/>
      <c r="Q435" s="812"/>
      <c r="R435" s="802"/>
      <c r="T435" s="512"/>
      <c r="U435" s="512"/>
      <c r="V435" s="512"/>
      <c r="W435" s="512"/>
      <c r="X435" s="512"/>
      <c r="Y435" s="512"/>
      <c r="Z435" s="512"/>
      <c r="AA435" s="512"/>
      <c r="AB435" s="512"/>
      <c r="AC435" s="512"/>
      <c r="AD435" s="512"/>
      <c r="AI435" s="519"/>
      <c r="AJ435" s="520"/>
      <c r="AK435" s="500"/>
    </row>
    <row r="436" spans="2:37" ht="12.75" customHeight="1">
      <c r="B436" s="786"/>
      <c r="C436" s="850"/>
      <c r="D436" s="804"/>
      <c r="E436" s="805"/>
      <c r="F436" s="806"/>
      <c r="G436" s="814"/>
      <c r="H436" s="436" t="s">
        <v>220</v>
      </c>
      <c r="I436" s="252">
        <v>0</v>
      </c>
      <c r="J436" s="448">
        <f t="shared" si="75"/>
        <v>0</v>
      </c>
      <c r="K436" s="439" t="e">
        <f>#REF!*(1-$O$5)</f>
        <v>#REF!</v>
      </c>
      <c r="L436" s="807"/>
      <c r="M436" s="808"/>
      <c r="N436" s="807"/>
      <c r="O436" s="810"/>
      <c r="P436" s="802"/>
      <c r="Q436" s="812"/>
      <c r="R436" s="802"/>
      <c r="T436" s="512"/>
      <c r="U436" s="512"/>
      <c r="V436" s="512"/>
      <c r="W436" s="512"/>
      <c r="X436" s="512"/>
      <c r="Y436" s="512"/>
      <c r="Z436" s="512"/>
      <c r="AA436" s="512"/>
      <c r="AB436" s="512"/>
      <c r="AC436" s="512"/>
      <c r="AD436" s="512"/>
      <c r="AI436" s="519"/>
      <c r="AJ436" s="520"/>
      <c r="AK436" s="500"/>
    </row>
    <row r="437" spans="2:37" ht="12.75" customHeight="1">
      <c r="B437" s="786"/>
      <c r="C437" s="850"/>
      <c r="D437" s="804"/>
      <c r="E437" s="805"/>
      <c r="F437" s="806"/>
      <c r="G437" s="815"/>
      <c r="H437" s="436" t="s">
        <v>226</v>
      </c>
      <c r="I437" s="252">
        <v>0</v>
      </c>
      <c r="J437" s="448">
        <f t="shared" si="75"/>
        <v>0</v>
      </c>
      <c r="K437" s="439" t="e">
        <f>#REF!*(1-$O$5)</f>
        <v>#REF!</v>
      </c>
      <c r="L437" s="807"/>
      <c r="M437" s="808"/>
      <c r="N437" s="807"/>
      <c r="O437" s="811"/>
      <c r="P437" s="802"/>
      <c r="Q437" s="812"/>
      <c r="R437" s="802"/>
      <c r="T437" s="512"/>
      <c r="U437" s="512"/>
      <c r="V437" s="512"/>
      <c r="W437" s="512"/>
      <c r="X437" s="512"/>
      <c r="Y437" s="512"/>
      <c r="Z437" s="512"/>
      <c r="AA437" s="512"/>
      <c r="AB437" s="512"/>
      <c r="AC437" s="512"/>
      <c r="AD437" s="512"/>
      <c r="AI437" s="519"/>
      <c r="AJ437" s="520"/>
      <c r="AK437" s="500"/>
    </row>
    <row r="438" spans="2:37" ht="12.75" customHeight="1">
      <c r="B438" s="786">
        <v>107</v>
      </c>
      <c r="C438" s="850" t="s">
        <v>776</v>
      </c>
      <c r="D438" s="804"/>
      <c r="E438" s="805">
        <f t="shared" ref="E438:E498" si="76">D438*$I$5</f>
        <v>0</v>
      </c>
      <c r="F438" s="806">
        <f>E438</f>
        <v>0</v>
      </c>
      <c r="G438" s="813" t="e">
        <f>F438*(1+$L$5)</f>
        <v>#REF!</v>
      </c>
      <c r="H438" s="436" t="s">
        <v>207</v>
      </c>
      <c r="I438" s="252"/>
      <c r="J438" s="448">
        <f t="shared" si="75"/>
        <v>0</v>
      </c>
      <c r="K438" s="439" t="e">
        <f>#REF!*(1-$O$5)</f>
        <v>#REF!</v>
      </c>
      <c r="L438" s="807" t="e">
        <f>SUM(J438*K438,J439*K439,J440*K440,J441*K441)</f>
        <v>#REF!</v>
      </c>
      <c r="M438" s="808">
        <v>1</v>
      </c>
      <c r="N438" s="807" t="e">
        <f>M438*L438</f>
        <v>#REF!</v>
      </c>
      <c r="O438" s="809" t="e">
        <f>N438*(1+$R$5)</f>
        <v>#REF!</v>
      </c>
      <c r="P438" s="802" t="e">
        <f>F438+N438</f>
        <v>#REF!</v>
      </c>
      <c r="Q438" s="802" t="e">
        <f>O438+G438</f>
        <v>#REF!</v>
      </c>
      <c r="R438" s="802" t="e">
        <f>Q438*(1+$U$5)</f>
        <v>#REF!</v>
      </c>
      <c r="T438" s="512"/>
      <c r="U438" s="512"/>
      <c r="V438" s="512"/>
      <c r="W438" s="512"/>
      <c r="X438" s="512"/>
      <c r="Y438" s="512"/>
      <c r="Z438" s="512"/>
      <c r="AA438" s="512"/>
      <c r="AB438" s="512"/>
      <c r="AC438" s="512"/>
      <c r="AD438" s="512"/>
      <c r="AI438" s="519"/>
      <c r="AJ438" s="520"/>
      <c r="AK438" s="500"/>
    </row>
    <row r="439" spans="2:37" ht="12.75" customHeight="1">
      <c r="B439" s="786"/>
      <c r="C439" s="850"/>
      <c r="D439" s="804"/>
      <c r="E439" s="805"/>
      <c r="F439" s="806"/>
      <c r="G439" s="814"/>
      <c r="H439" s="436" t="s">
        <v>185</v>
      </c>
      <c r="I439" s="252"/>
      <c r="J439" s="448">
        <f t="shared" si="75"/>
        <v>0</v>
      </c>
      <c r="K439" s="439" t="e">
        <f>#REF!*(1-$O$5)</f>
        <v>#REF!</v>
      </c>
      <c r="L439" s="807"/>
      <c r="M439" s="808"/>
      <c r="N439" s="807"/>
      <c r="O439" s="810"/>
      <c r="P439" s="802"/>
      <c r="Q439" s="812"/>
      <c r="R439" s="802"/>
      <c r="T439" s="512"/>
      <c r="U439" s="512"/>
      <c r="V439" s="512"/>
      <c r="W439" s="512"/>
      <c r="X439" s="512"/>
      <c r="Y439" s="512"/>
      <c r="Z439" s="512"/>
      <c r="AA439" s="512"/>
      <c r="AB439" s="512"/>
      <c r="AC439" s="512"/>
      <c r="AD439" s="512"/>
      <c r="AI439" s="519"/>
      <c r="AJ439" s="520"/>
      <c r="AK439" s="500"/>
    </row>
    <row r="440" spans="2:37" ht="12.75" customHeight="1">
      <c r="B440" s="786"/>
      <c r="C440" s="850"/>
      <c r="D440" s="804"/>
      <c r="E440" s="805"/>
      <c r="F440" s="806"/>
      <c r="G440" s="814"/>
      <c r="H440" s="436" t="s">
        <v>220</v>
      </c>
      <c r="I440" s="252">
        <v>0</v>
      </c>
      <c r="J440" s="448">
        <f t="shared" si="75"/>
        <v>0</v>
      </c>
      <c r="K440" s="439" t="e">
        <f>#REF!*(1-$O$5)</f>
        <v>#REF!</v>
      </c>
      <c r="L440" s="807"/>
      <c r="M440" s="808"/>
      <c r="N440" s="807"/>
      <c r="O440" s="810"/>
      <c r="P440" s="802"/>
      <c r="Q440" s="812"/>
      <c r="R440" s="802"/>
      <c r="T440" s="512"/>
      <c r="U440" s="512"/>
      <c r="V440" s="512"/>
      <c r="W440" s="512"/>
      <c r="X440" s="512"/>
      <c r="Y440" s="512"/>
      <c r="Z440" s="512"/>
      <c r="AA440" s="512"/>
      <c r="AB440" s="512"/>
      <c r="AC440" s="512"/>
      <c r="AD440" s="512"/>
      <c r="AI440" s="519"/>
      <c r="AJ440" s="520"/>
      <c r="AK440" s="500"/>
    </row>
    <row r="441" spans="2:37" ht="12.75" customHeight="1">
      <c r="B441" s="786"/>
      <c r="C441" s="850"/>
      <c r="D441" s="804"/>
      <c r="E441" s="805"/>
      <c r="F441" s="806"/>
      <c r="G441" s="815"/>
      <c r="H441" s="436" t="s">
        <v>226</v>
      </c>
      <c r="I441" s="252">
        <v>0</v>
      </c>
      <c r="J441" s="448">
        <f t="shared" si="75"/>
        <v>0</v>
      </c>
      <c r="K441" s="439" t="e">
        <f>#REF!*(1-$O$5)</f>
        <v>#REF!</v>
      </c>
      <c r="L441" s="807"/>
      <c r="M441" s="808"/>
      <c r="N441" s="807"/>
      <c r="O441" s="811"/>
      <c r="P441" s="802"/>
      <c r="Q441" s="812"/>
      <c r="R441" s="802"/>
      <c r="T441" s="512"/>
      <c r="U441" s="512"/>
      <c r="V441" s="512"/>
      <c r="W441" s="512"/>
      <c r="X441" s="512"/>
      <c r="Y441" s="512"/>
      <c r="Z441" s="512"/>
      <c r="AA441" s="512"/>
      <c r="AB441" s="512"/>
      <c r="AC441" s="512"/>
      <c r="AD441" s="512"/>
      <c r="AI441" s="519"/>
      <c r="AJ441" s="520"/>
      <c r="AK441" s="500"/>
    </row>
    <row r="442" spans="2:37" ht="12.75" customHeight="1">
      <c r="B442" s="786">
        <v>108</v>
      </c>
      <c r="C442" s="850" t="s">
        <v>777</v>
      </c>
      <c r="D442" s="804"/>
      <c r="E442" s="805">
        <f t="shared" si="76"/>
        <v>0</v>
      </c>
      <c r="F442" s="806">
        <f>E442</f>
        <v>0</v>
      </c>
      <c r="G442" s="813" t="e">
        <f>F442*(1+$L$5)</f>
        <v>#REF!</v>
      </c>
      <c r="H442" s="436" t="s">
        <v>207</v>
      </c>
      <c r="I442" s="252"/>
      <c r="J442" s="448">
        <f t="shared" si="75"/>
        <v>0</v>
      </c>
      <c r="K442" s="439" t="e">
        <f>#REF!*(1-$O$5)</f>
        <v>#REF!</v>
      </c>
      <c r="L442" s="807" t="e">
        <f>SUM(J442*K442,J443*K443,J444*K444,J445*K445)</f>
        <v>#REF!</v>
      </c>
      <c r="M442" s="808">
        <v>2</v>
      </c>
      <c r="N442" s="807" t="e">
        <f>M442*L442</f>
        <v>#REF!</v>
      </c>
      <c r="O442" s="809" t="e">
        <f>N442*(1+$R$5)</f>
        <v>#REF!</v>
      </c>
      <c r="P442" s="802" t="e">
        <f>F442+N442</f>
        <v>#REF!</v>
      </c>
      <c r="Q442" s="802" t="e">
        <f>O442+G442</f>
        <v>#REF!</v>
      </c>
      <c r="R442" s="802" t="e">
        <f>Q442*(1+$U$5)</f>
        <v>#REF!</v>
      </c>
      <c r="T442" s="512"/>
      <c r="U442" s="512"/>
      <c r="V442" s="512"/>
      <c r="W442" s="512"/>
      <c r="X442" s="512"/>
      <c r="Y442" s="512"/>
      <c r="Z442" s="512"/>
      <c r="AA442" s="512"/>
      <c r="AB442" s="512"/>
      <c r="AC442" s="512"/>
      <c r="AD442" s="512"/>
      <c r="AI442" s="519"/>
      <c r="AJ442" s="520"/>
      <c r="AK442" s="500"/>
    </row>
    <row r="443" spans="2:37" ht="12.75" customHeight="1">
      <c r="B443" s="786"/>
      <c r="C443" s="850"/>
      <c r="D443" s="804"/>
      <c r="E443" s="805"/>
      <c r="F443" s="806"/>
      <c r="G443" s="814"/>
      <c r="H443" s="436" t="s">
        <v>185</v>
      </c>
      <c r="I443" s="252"/>
      <c r="J443" s="448">
        <f t="shared" si="75"/>
        <v>0</v>
      </c>
      <c r="K443" s="439" t="e">
        <f>#REF!*(1-$O$5)</f>
        <v>#REF!</v>
      </c>
      <c r="L443" s="807"/>
      <c r="M443" s="808"/>
      <c r="N443" s="807"/>
      <c r="O443" s="810"/>
      <c r="P443" s="802"/>
      <c r="Q443" s="812"/>
      <c r="R443" s="802"/>
      <c r="T443" s="512"/>
      <c r="U443" s="512"/>
      <c r="V443" s="512"/>
      <c r="W443" s="512"/>
      <c r="X443" s="512"/>
      <c r="Y443" s="512"/>
      <c r="Z443" s="512"/>
      <c r="AA443" s="512"/>
      <c r="AB443" s="512"/>
      <c r="AC443" s="512"/>
      <c r="AD443" s="512"/>
      <c r="AI443" s="547"/>
      <c r="AJ443" s="520"/>
      <c r="AK443" s="500"/>
    </row>
    <row r="444" spans="2:37" ht="12.75" customHeight="1">
      <c r="B444" s="786"/>
      <c r="C444" s="850"/>
      <c r="D444" s="804"/>
      <c r="E444" s="805"/>
      <c r="F444" s="806"/>
      <c r="G444" s="814"/>
      <c r="H444" s="436" t="s">
        <v>220</v>
      </c>
      <c r="I444" s="252">
        <v>0</v>
      </c>
      <c r="J444" s="448">
        <f t="shared" si="75"/>
        <v>0</v>
      </c>
      <c r="K444" s="439" t="e">
        <f>#REF!*(1-$O$5)</f>
        <v>#REF!</v>
      </c>
      <c r="L444" s="807"/>
      <c r="M444" s="808"/>
      <c r="N444" s="807"/>
      <c r="O444" s="810"/>
      <c r="P444" s="802"/>
      <c r="Q444" s="812"/>
      <c r="R444" s="802"/>
      <c r="T444" s="512"/>
      <c r="U444" s="512"/>
      <c r="V444" s="512"/>
      <c r="W444" s="512"/>
      <c r="X444" s="512"/>
      <c r="Y444" s="512"/>
      <c r="Z444" s="512"/>
      <c r="AA444" s="512"/>
      <c r="AB444" s="512"/>
      <c r="AC444" s="512"/>
      <c r="AD444" s="512"/>
      <c r="AI444" s="547"/>
      <c r="AJ444" s="520"/>
      <c r="AK444" s="500"/>
    </row>
    <row r="445" spans="2:37" ht="12.75" customHeight="1">
      <c r="B445" s="786"/>
      <c r="C445" s="850"/>
      <c r="D445" s="804"/>
      <c r="E445" s="805"/>
      <c r="F445" s="806"/>
      <c r="G445" s="815"/>
      <c r="H445" s="436" t="s">
        <v>226</v>
      </c>
      <c r="I445" s="252">
        <v>0</v>
      </c>
      <c r="J445" s="448">
        <f t="shared" si="75"/>
        <v>0</v>
      </c>
      <c r="K445" s="439" t="e">
        <f>#REF!*(1-$O$5)</f>
        <v>#REF!</v>
      </c>
      <c r="L445" s="807"/>
      <c r="M445" s="808"/>
      <c r="N445" s="807"/>
      <c r="O445" s="811"/>
      <c r="P445" s="802"/>
      <c r="Q445" s="812"/>
      <c r="R445" s="802"/>
      <c r="T445" s="512"/>
      <c r="U445" s="512"/>
      <c r="V445" s="512"/>
      <c r="W445" s="512"/>
      <c r="X445" s="512"/>
      <c r="Y445" s="512"/>
      <c r="Z445" s="512"/>
      <c r="AA445" s="512"/>
      <c r="AB445" s="512"/>
      <c r="AC445" s="512"/>
      <c r="AD445" s="512"/>
      <c r="AI445" s="547"/>
      <c r="AJ445" s="520"/>
      <c r="AK445" s="500"/>
    </row>
    <row r="446" spans="2:37" ht="12.75" customHeight="1">
      <c r="B446" s="786">
        <v>109</v>
      </c>
      <c r="C446" s="850" t="s">
        <v>778</v>
      </c>
      <c r="D446" s="804"/>
      <c r="E446" s="805">
        <f t="shared" si="76"/>
        <v>0</v>
      </c>
      <c r="F446" s="806">
        <f>E446</f>
        <v>0</v>
      </c>
      <c r="G446" s="813" t="e">
        <f>F446*(1+$L$5)</f>
        <v>#REF!</v>
      </c>
      <c r="H446" s="436" t="s">
        <v>207</v>
      </c>
      <c r="I446" s="252"/>
      <c r="J446" s="448">
        <f t="shared" si="75"/>
        <v>0</v>
      </c>
      <c r="K446" s="439" t="e">
        <f>#REF!*(1-$O$5)</f>
        <v>#REF!</v>
      </c>
      <c r="L446" s="807" t="e">
        <f>SUM(J446*K446,J447*K447,J448*K448,J449*K449)</f>
        <v>#REF!</v>
      </c>
      <c r="M446" s="808">
        <v>3</v>
      </c>
      <c r="N446" s="807" t="e">
        <f>M446*L446</f>
        <v>#REF!</v>
      </c>
      <c r="O446" s="809" t="e">
        <f>N446*(1+$R$5)</f>
        <v>#REF!</v>
      </c>
      <c r="P446" s="802" t="e">
        <f>F446+N446</f>
        <v>#REF!</v>
      </c>
      <c r="Q446" s="802" t="e">
        <f>O446+G446</f>
        <v>#REF!</v>
      </c>
      <c r="R446" s="802" t="e">
        <f>Q446*(1+$U$5)</f>
        <v>#REF!</v>
      </c>
      <c r="T446" s="512"/>
      <c r="U446" s="512"/>
      <c r="V446" s="512"/>
      <c r="W446" s="512"/>
      <c r="X446" s="512"/>
      <c r="Y446" s="512"/>
      <c r="Z446" s="512"/>
      <c r="AA446" s="512"/>
      <c r="AB446" s="512"/>
      <c r="AC446" s="512"/>
      <c r="AD446" s="512"/>
      <c r="AI446" s="547"/>
      <c r="AJ446" s="520"/>
      <c r="AK446" s="500"/>
    </row>
    <row r="447" spans="2:37" ht="12.75" customHeight="1">
      <c r="B447" s="786"/>
      <c r="C447" s="850"/>
      <c r="D447" s="804"/>
      <c r="E447" s="805"/>
      <c r="F447" s="806"/>
      <c r="G447" s="814"/>
      <c r="H447" s="436" t="s">
        <v>185</v>
      </c>
      <c r="I447" s="252"/>
      <c r="J447" s="448">
        <f t="shared" si="75"/>
        <v>0</v>
      </c>
      <c r="K447" s="439" t="e">
        <f>#REF!*(1-$O$5)</f>
        <v>#REF!</v>
      </c>
      <c r="L447" s="807"/>
      <c r="M447" s="808"/>
      <c r="N447" s="807"/>
      <c r="O447" s="810"/>
      <c r="P447" s="802"/>
      <c r="Q447" s="812"/>
      <c r="R447" s="802"/>
      <c r="T447" s="512"/>
      <c r="U447" s="512"/>
      <c r="V447" s="512"/>
      <c r="W447" s="512"/>
      <c r="X447" s="512"/>
      <c r="Y447" s="512"/>
      <c r="Z447" s="512"/>
      <c r="AA447" s="512"/>
      <c r="AB447" s="512"/>
      <c r="AC447" s="512"/>
      <c r="AD447" s="512"/>
      <c r="AI447" s="547"/>
      <c r="AJ447" s="520"/>
      <c r="AK447" s="500"/>
    </row>
    <row r="448" spans="2:37" ht="12.75" customHeight="1">
      <c r="B448" s="786"/>
      <c r="C448" s="850"/>
      <c r="D448" s="804"/>
      <c r="E448" s="805"/>
      <c r="F448" s="806"/>
      <c r="G448" s="814"/>
      <c r="H448" s="436" t="s">
        <v>220</v>
      </c>
      <c r="I448" s="252">
        <v>0</v>
      </c>
      <c r="J448" s="448">
        <f t="shared" si="75"/>
        <v>0</v>
      </c>
      <c r="K448" s="439" t="e">
        <f>#REF!*(1-$O$5)</f>
        <v>#REF!</v>
      </c>
      <c r="L448" s="807"/>
      <c r="M448" s="808"/>
      <c r="N448" s="807"/>
      <c r="O448" s="810"/>
      <c r="P448" s="802"/>
      <c r="Q448" s="812"/>
      <c r="R448" s="802"/>
      <c r="T448" s="512"/>
      <c r="U448" s="512"/>
      <c r="V448" s="512"/>
      <c r="W448" s="512"/>
      <c r="X448" s="512"/>
      <c r="Y448" s="512"/>
      <c r="Z448" s="512"/>
      <c r="AA448" s="512"/>
      <c r="AB448" s="512"/>
      <c r="AC448" s="512"/>
      <c r="AD448" s="512"/>
      <c r="AI448" s="547"/>
      <c r="AJ448" s="520"/>
      <c r="AK448" s="500"/>
    </row>
    <row r="449" spans="2:37" ht="12.75" customHeight="1">
      <c r="B449" s="786"/>
      <c r="C449" s="850"/>
      <c r="D449" s="804"/>
      <c r="E449" s="805"/>
      <c r="F449" s="806"/>
      <c r="G449" s="815"/>
      <c r="H449" s="436" t="s">
        <v>226</v>
      </c>
      <c r="I449" s="252">
        <v>0</v>
      </c>
      <c r="J449" s="448">
        <f t="shared" si="75"/>
        <v>0</v>
      </c>
      <c r="K449" s="439" t="e">
        <f>#REF!*(1-$O$5)</f>
        <v>#REF!</v>
      </c>
      <c r="L449" s="807"/>
      <c r="M449" s="808"/>
      <c r="N449" s="807"/>
      <c r="O449" s="811"/>
      <c r="P449" s="802"/>
      <c r="Q449" s="812"/>
      <c r="R449" s="802"/>
      <c r="T449" s="512"/>
      <c r="U449" s="512"/>
      <c r="V449" s="512"/>
      <c r="W449" s="512"/>
      <c r="X449" s="512"/>
      <c r="Y449" s="512"/>
      <c r="Z449" s="512"/>
      <c r="AA449" s="512"/>
      <c r="AB449" s="512"/>
      <c r="AC449" s="512"/>
      <c r="AD449" s="512"/>
      <c r="AI449" s="547"/>
      <c r="AJ449" s="520"/>
      <c r="AK449" s="500"/>
    </row>
    <row r="450" spans="2:37" ht="12.75" customHeight="1">
      <c r="B450" s="786">
        <v>110</v>
      </c>
      <c r="C450" s="850" t="s">
        <v>779</v>
      </c>
      <c r="D450" s="804"/>
      <c r="E450" s="805">
        <f t="shared" si="76"/>
        <v>0</v>
      </c>
      <c r="F450" s="806">
        <f>E450</f>
        <v>0</v>
      </c>
      <c r="G450" s="813" t="e">
        <f>F450*(1+$L$5)</f>
        <v>#REF!</v>
      </c>
      <c r="H450" s="436" t="s">
        <v>207</v>
      </c>
      <c r="I450" s="252"/>
      <c r="J450" s="448">
        <f t="shared" si="75"/>
        <v>0</v>
      </c>
      <c r="K450" s="439" t="e">
        <f>#REF!*(1-$O$5)</f>
        <v>#REF!</v>
      </c>
      <c r="L450" s="807" t="e">
        <f>SUM(J450*K450,J451*K451,J452*K452,J453*K453)</f>
        <v>#REF!</v>
      </c>
      <c r="M450" s="808">
        <v>4</v>
      </c>
      <c r="N450" s="807" t="e">
        <f>M450*L450</f>
        <v>#REF!</v>
      </c>
      <c r="O450" s="809" t="e">
        <f>N450*(1+$R$5)</f>
        <v>#REF!</v>
      </c>
      <c r="P450" s="802" t="e">
        <f>F450+N450</f>
        <v>#REF!</v>
      </c>
      <c r="Q450" s="802" t="e">
        <f>O450+G450</f>
        <v>#REF!</v>
      </c>
      <c r="R450" s="802" t="e">
        <f>Q450*(1+$U$5)</f>
        <v>#REF!</v>
      </c>
      <c r="T450" s="512"/>
      <c r="U450" s="512"/>
      <c r="V450" s="512"/>
      <c r="W450" s="512"/>
      <c r="X450" s="512"/>
      <c r="Y450" s="512"/>
      <c r="Z450" s="512"/>
      <c r="AA450" s="512"/>
      <c r="AB450" s="512"/>
      <c r="AC450" s="512"/>
      <c r="AD450" s="512"/>
      <c r="AI450" s="547"/>
      <c r="AJ450" s="520"/>
      <c r="AK450" s="500"/>
    </row>
    <row r="451" spans="2:37" ht="12.75" customHeight="1">
      <c r="B451" s="786"/>
      <c r="C451" s="850"/>
      <c r="D451" s="804"/>
      <c r="E451" s="805"/>
      <c r="F451" s="806"/>
      <c r="G451" s="814"/>
      <c r="H451" s="436" t="s">
        <v>185</v>
      </c>
      <c r="I451" s="252"/>
      <c r="J451" s="448">
        <f t="shared" si="75"/>
        <v>0</v>
      </c>
      <c r="K451" s="439" t="e">
        <f>#REF!*(1-$O$5)</f>
        <v>#REF!</v>
      </c>
      <c r="L451" s="807"/>
      <c r="M451" s="808"/>
      <c r="N451" s="807"/>
      <c r="O451" s="810"/>
      <c r="P451" s="802"/>
      <c r="Q451" s="812"/>
      <c r="R451" s="802"/>
      <c r="T451" s="512"/>
      <c r="U451" s="512"/>
      <c r="V451" s="512"/>
      <c r="W451" s="512"/>
      <c r="X451" s="512"/>
      <c r="Y451" s="512"/>
      <c r="Z451" s="512"/>
      <c r="AA451" s="512"/>
      <c r="AB451" s="512"/>
      <c r="AC451" s="512"/>
      <c r="AD451" s="512"/>
      <c r="AI451" s="519"/>
      <c r="AJ451" s="520"/>
      <c r="AK451" s="500"/>
    </row>
    <row r="452" spans="2:37" ht="12.75" customHeight="1">
      <c r="B452" s="786"/>
      <c r="C452" s="850"/>
      <c r="D452" s="804"/>
      <c r="E452" s="805"/>
      <c r="F452" s="806"/>
      <c r="G452" s="814"/>
      <c r="H452" s="436" t="s">
        <v>220</v>
      </c>
      <c r="I452" s="252">
        <v>0</v>
      </c>
      <c r="J452" s="448">
        <f t="shared" si="75"/>
        <v>0</v>
      </c>
      <c r="K452" s="439" t="e">
        <f>#REF!*(1-$O$5)</f>
        <v>#REF!</v>
      </c>
      <c r="L452" s="807"/>
      <c r="M452" s="808"/>
      <c r="N452" s="807"/>
      <c r="O452" s="810"/>
      <c r="P452" s="802"/>
      <c r="Q452" s="812"/>
      <c r="R452" s="802"/>
      <c r="T452" s="512"/>
      <c r="U452" s="512"/>
      <c r="V452" s="512"/>
      <c r="W452" s="512"/>
      <c r="X452" s="512"/>
      <c r="Y452" s="512"/>
      <c r="Z452" s="512"/>
      <c r="AA452" s="512"/>
      <c r="AB452" s="512"/>
      <c r="AC452" s="512"/>
      <c r="AD452" s="512"/>
      <c r="AI452" s="519"/>
      <c r="AJ452" s="520"/>
      <c r="AK452" s="500"/>
    </row>
    <row r="453" spans="2:37" ht="12.75" customHeight="1">
      <c r="B453" s="786"/>
      <c r="C453" s="850"/>
      <c r="D453" s="804"/>
      <c r="E453" s="805"/>
      <c r="F453" s="806"/>
      <c r="G453" s="815"/>
      <c r="H453" s="436" t="s">
        <v>226</v>
      </c>
      <c r="I453" s="252">
        <v>0</v>
      </c>
      <c r="J453" s="448">
        <f t="shared" si="75"/>
        <v>0</v>
      </c>
      <c r="K453" s="439" t="e">
        <f>#REF!*(1-$O$5)</f>
        <v>#REF!</v>
      </c>
      <c r="L453" s="807"/>
      <c r="M453" s="808"/>
      <c r="N453" s="807"/>
      <c r="O453" s="811"/>
      <c r="P453" s="802"/>
      <c r="Q453" s="812"/>
      <c r="R453" s="802"/>
      <c r="T453" s="512"/>
      <c r="U453" s="512"/>
      <c r="V453" s="512"/>
      <c r="W453" s="512"/>
      <c r="X453" s="512"/>
      <c r="Y453" s="512"/>
      <c r="Z453" s="512"/>
      <c r="AA453" s="512"/>
      <c r="AB453" s="512"/>
      <c r="AC453" s="512"/>
      <c r="AD453" s="512"/>
      <c r="AI453" s="519"/>
      <c r="AJ453" s="520"/>
      <c r="AK453" s="500"/>
    </row>
    <row r="454" spans="2:37" ht="12.75" customHeight="1">
      <c r="B454" s="786">
        <v>111</v>
      </c>
      <c r="C454" s="850" t="s">
        <v>780</v>
      </c>
      <c r="D454" s="804"/>
      <c r="E454" s="805">
        <f t="shared" si="76"/>
        <v>0</v>
      </c>
      <c r="F454" s="806">
        <f>E454</f>
        <v>0</v>
      </c>
      <c r="G454" s="813" t="e">
        <f>F454*(1+$L$5)</f>
        <v>#REF!</v>
      </c>
      <c r="H454" s="436" t="s">
        <v>207</v>
      </c>
      <c r="I454" s="252"/>
      <c r="J454" s="448">
        <f t="shared" si="75"/>
        <v>0</v>
      </c>
      <c r="K454" s="439" t="e">
        <f>#REF!*(1-$O$5)</f>
        <v>#REF!</v>
      </c>
      <c r="L454" s="807" t="e">
        <f>SUM(J454*K454,J455*K455,J456*K456,J457*K457)</f>
        <v>#REF!</v>
      </c>
      <c r="M454" s="808">
        <v>5</v>
      </c>
      <c r="N454" s="807" t="e">
        <f>M454*L454</f>
        <v>#REF!</v>
      </c>
      <c r="O454" s="809" t="e">
        <f>N454*(1+$R$5)</f>
        <v>#REF!</v>
      </c>
      <c r="P454" s="802" t="e">
        <f>F454+N454</f>
        <v>#REF!</v>
      </c>
      <c r="Q454" s="802" t="e">
        <f>O454+G454</f>
        <v>#REF!</v>
      </c>
      <c r="R454" s="802" t="e">
        <f>Q454*(1+$U$5)</f>
        <v>#REF!</v>
      </c>
      <c r="T454" s="512"/>
      <c r="U454" s="512"/>
      <c r="V454" s="512"/>
      <c r="W454" s="512"/>
      <c r="X454" s="512"/>
      <c r="Y454" s="512"/>
      <c r="Z454" s="512"/>
      <c r="AA454" s="512"/>
      <c r="AB454" s="512"/>
      <c r="AC454" s="512"/>
      <c r="AD454" s="512"/>
      <c r="AI454" s="519"/>
      <c r="AJ454" s="520"/>
      <c r="AK454" s="500"/>
    </row>
    <row r="455" spans="2:37" ht="12.75" customHeight="1">
      <c r="B455" s="786"/>
      <c r="C455" s="850"/>
      <c r="D455" s="804"/>
      <c r="E455" s="805"/>
      <c r="F455" s="806"/>
      <c r="G455" s="814"/>
      <c r="H455" s="436" t="s">
        <v>185</v>
      </c>
      <c r="I455" s="252"/>
      <c r="J455" s="448">
        <f t="shared" si="75"/>
        <v>0</v>
      </c>
      <c r="K455" s="439" t="e">
        <f>#REF!*(1-$O$5)</f>
        <v>#REF!</v>
      </c>
      <c r="L455" s="807"/>
      <c r="M455" s="808"/>
      <c r="N455" s="807"/>
      <c r="O455" s="810"/>
      <c r="P455" s="802"/>
      <c r="Q455" s="812"/>
      <c r="R455" s="802"/>
      <c r="T455" s="512"/>
      <c r="U455" s="512"/>
      <c r="V455" s="512"/>
      <c r="W455" s="512"/>
      <c r="X455" s="512"/>
      <c r="Y455" s="512"/>
      <c r="Z455" s="512"/>
      <c r="AA455" s="512"/>
      <c r="AB455" s="512"/>
      <c r="AC455" s="512"/>
      <c r="AD455" s="512"/>
      <c r="AI455" s="547"/>
      <c r="AJ455" s="520"/>
      <c r="AK455" s="500"/>
    </row>
    <row r="456" spans="2:37" ht="12.75" customHeight="1">
      <c r="B456" s="786"/>
      <c r="C456" s="850"/>
      <c r="D456" s="804"/>
      <c r="E456" s="805"/>
      <c r="F456" s="806"/>
      <c r="G456" s="814"/>
      <c r="H456" s="436" t="s">
        <v>220</v>
      </c>
      <c r="I456" s="252">
        <v>0</v>
      </c>
      <c r="J456" s="448">
        <f t="shared" si="75"/>
        <v>0</v>
      </c>
      <c r="K456" s="439" t="e">
        <f>#REF!*(1-$O$5)</f>
        <v>#REF!</v>
      </c>
      <c r="L456" s="807"/>
      <c r="M456" s="808"/>
      <c r="N456" s="807"/>
      <c r="O456" s="810"/>
      <c r="P456" s="802"/>
      <c r="Q456" s="812"/>
      <c r="R456" s="802"/>
      <c r="T456" s="512"/>
      <c r="U456" s="512"/>
      <c r="V456" s="512"/>
      <c r="W456" s="512"/>
      <c r="X456" s="512"/>
      <c r="Y456" s="512"/>
      <c r="Z456" s="512"/>
      <c r="AA456" s="512"/>
      <c r="AB456" s="512"/>
      <c r="AC456" s="512"/>
      <c r="AD456" s="512"/>
      <c r="AI456" s="547"/>
      <c r="AJ456" s="520"/>
      <c r="AK456" s="500"/>
    </row>
    <row r="457" spans="2:37" ht="12.75" customHeight="1">
      <c r="B457" s="786"/>
      <c r="C457" s="850"/>
      <c r="D457" s="804"/>
      <c r="E457" s="805"/>
      <c r="F457" s="806"/>
      <c r="G457" s="815"/>
      <c r="H457" s="436" t="s">
        <v>226</v>
      </c>
      <c r="I457" s="252">
        <v>0</v>
      </c>
      <c r="J457" s="448">
        <f t="shared" si="75"/>
        <v>0</v>
      </c>
      <c r="K457" s="439" t="e">
        <f>#REF!*(1-$O$5)</f>
        <v>#REF!</v>
      </c>
      <c r="L457" s="807"/>
      <c r="M457" s="808"/>
      <c r="N457" s="807"/>
      <c r="O457" s="811"/>
      <c r="P457" s="802"/>
      <c r="Q457" s="812"/>
      <c r="R457" s="802"/>
      <c r="T457" s="512"/>
      <c r="U457" s="512"/>
      <c r="V457" s="512"/>
      <c r="W457" s="512"/>
      <c r="X457" s="512"/>
      <c r="Y457" s="512"/>
      <c r="Z457" s="512"/>
      <c r="AA457" s="512"/>
      <c r="AB457" s="512"/>
      <c r="AC457" s="512"/>
      <c r="AD457" s="512"/>
      <c r="AI457" s="547"/>
      <c r="AJ457" s="520"/>
      <c r="AK457" s="500"/>
    </row>
    <row r="458" spans="2:37" ht="12.75" customHeight="1">
      <c r="B458" s="786">
        <v>112</v>
      </c>
      <c r="C458" s="850" t="s">
        <v>781</v>
      </c>
      <c r="D458" s="804"/>
      <c r="E458" s="805">
        <f t="shared" si="76"/>
        <v>0</v>
      </c>
      <c r="F458" s="806">
        <f>E458</f>
        <v>0</v>
      </c>
      <c r="G458" s="813" t="e">
        <f>F458*(1+$L$5)</f>
        <v>#REF!</v>
      </c>
      <c r="H458" s="436" t="s">
        <v>207</v>
      </c>
      <c r="I458" s="252"/>
      <c r="J458" s="448">
        <f t="shared" si="75"/>
        <v>0</v>
      </c>
      <c r="K458" s="439" t="e">
        <f>#REF!*(1-$O$5)</f>
        <v>#REF!</v>
      </c>
      <c r="L458" s="807" t="e">
        <f>SUM(J458*K458,J459*K459,J460*K460,J461*K461)</f>
        <v>#REF!</v>
      </c>
      <c r="M458" s="808">
        <v>6</v>
      </c>
      <c r="N458" s="807" t="e">
        <f>M458*L458</f>
        <v>#REF!</v>
      </c>
      <c r="O458" s="809" t="e">
        <f>N458*(1+$R$5)</f>
        <v>#REF!</v>
      </c>
      <c r="P458" s="802" t="e">
        <f>F458+N458</f>
        <v>#REF!</v>
      </c>
      <c r="Q458" s="802" t="e">
        <f>O458+G458</f>
        <v>#REF!</v>
      </c>
      <c r="R458" s="802" t="e">
        <f>Q458*(1+$U$5)</f>
        <v>#REF!</v>
      </c>
      <c r="T458" s="512"/>
      <c r="U458" s="512"/>
      <c r="V458" s="512"/>
      <c r="W458" s="512"/>
      <c r="X458" s="512"/>
      <c r="Y458" s="512"/>
      <c r="Z458" s="512"/>
      <c r="AA458" s="512"/>
      <c r="AB458" s="512"/>
      <c r="AC458" s="512"/>
      <c r="AD458" s="512"/>
      <c r="AI458" s="547"/>
      <c r="AJ458" s="520"/>
      <c r="AK458" s="500"/>
    </row>
    <row r="459" spans="2:37" ht="12.75" customHeight="1">
      <c r="B459" s="786"/>
      <c r="C459" s="850"/>
      <c r="D459" s="804"/>
      <c r="E459" s="805"/>
      <c r="F459" s="806"/>
      <c r="G459" s="814"/>
      <c r="H459" s="436" t="s">
        <v>185</v>
      </c>
      <c r="I459" s="252"/>
      <c r="J459" s="448">
        <f t="shared" si="75"/>
        <v>0</v>
      </c>
      <c r="K459" s="439" t="e">
        <f>#REF!*(1-$O$5)</f>
        <v>#REF!</v>
      </c>
      <c r="L459" s="807"/>
      <c r="M459" s="808"/>
      <c r="N459" s="807"/>
      <c r="O459" s="810"/>
      <c r="P459" s="802"/>
      <c r="Q459" s="812"/>
      <c r="R459" s="802"/>
      <c r="T459" s="512"/>
      <c r="U459" s="512"/>
      <c r="V459" s="512"/>
      <c r="W459" s="512"/>
      <c r="X459" s="512"/>
      <c r="Y459" s="512"/>
      <c r="Z459" s="512"/>
      <c r="AA459" s="512"/>
      <c r="AB459" s="512"/>
      <c r="AC459" s="512"/>
      <c r="AD459" s="512"/>
      <c r="AI459" s="547"/>
      <c r="AJ459" s="520"/>
      <c r="AK459" s="500"/>
    </row>
    <row r="460" spans="2:37" ht="12.75" customHeight="1">
      <c r="B460" s="786"/>
      <c r="C460" s="850"/>
      <c r="D460" s="804"/>
      <c r="E460" s="805"/>
      <c r="F460" s="806"/>
      <c r="G460" s="814"/>
      <c r="H460" s="436" t="s">
        <v>220</v>
      </c>
      <c r="I460" s="252">
        <v>0</v>
      </c>
      <c r="J460" s="448">
        <f t="shared" si="75"/>
        <v>0</v>
      </c>
      <c r="K460" s="439" t="e">
        <f>#REF!*(1-$O$5)</f>
        <v>#REF!</v>
      </c>
      <c r="L460" s="807"/>
      <c r="M460" s="808"/>
      <c r="N460" s="807"/>
      <c r="O460" s="810"/>
      <c r="P460" s="802"/>
      <c r="Q460" s="812"/>
      <c r="R460" s="802"/>
      <c r="T460" s="512"/>
      <c r="U460" s="512"/>
      <c r="V460" s="512"/>
      <c r="W460" s="512"/>
      <c r="X460" s="512"/>
      <c r="Y460" s="512"/>
      <c r="Z460" s="512"/>
      <c r="AA460" s="512"/>
      <c r="AB460" s="512"/>
      <c r="AC460" s="512"/>
      <c r="AD460" s="512"/>
      <c r="AE460" s="494"/>
      <c r="AF460" s="494"/>
      <c r="AI460" s="547"/>
      <c r="AJ460" s="520"/>
      <c r="AK460" s="500"/>
    </row>
    <row r="461" spans="2:37" ht="12.75" customHeight="1">
      <c r="B461" s="786"/>
      <c r="C461" s="850"/>
      <c r="D461" s="804"/>
      <c r="E461" s="805"/>
      <c r="F461" s="806"/>
      <c r="G461" s="815"/>
      <c r="H461" s="436" t="s">
        <v>226</v>
      </c>
      <c r="I461" s="252">
        <v>0</v>
      </c>
      <c r="J461" s="448">
        <f t="shared" si="75"/>
        <v>0</v>
      </c>
      <c r="K461" s="439" t="e">
        <f>#REF!*(1-$O$5)</f>
        <v>#REF!</v>
      </c>
      <c r="L461" s="807"/>
      <c r="M461" s="808"/>
      <c r="N461" s="807"/>
      <c r="O461" s="811"/>
      <c r="P461" s="802"/>
      <c r="Q461" s="812"/>
      <c r="R461" s="802"/>
      <c r="T461" s="512"/>
      <c r="U461" s="512"/>
      <c r="V461" s="512"/>
      <c r="W461" s="512"/>
      <c r="X461" s="512"/>
      <c r="Y461" s="512"/>
      <c r="Z461" s="512"/>
      <c r="AA461" s="512"/>
      <c r="AB461" s="512"/>
      <c r="AC461" s="512"/>
      <c r="AD461" s="512"/>
      <c r="AE461" s="494"/>
      <c r="AF461" s="494"/>
      <c r="AI461" s="547"/>
      <c r="AJ461" s="520"/>
      <c r="AK461" s="500"/>
    </row>
    <row r="462" spans="2:37" ht="12.75" customHeight="1">
      <c r="B462" s="786">
        <v>113</v>
      </c>
      <c r="C462" s="850" t="s">
        <v>782</v>
      </c>
      <c r="D462" s="804"/>
      <c r="E462" s="805">
        <f t="shared" si="76"/>
        <v>0</v>
      </c>
      <c r="F462" s="806">
        <f>E462</f>
        <v>0</v>
      </c>
      <c r="G462" s="813" t="e">
        <f>F462*(1+$L$5)</f>
        <v>#REF!</v>
      </c>
      <c r="H462" s="436" t="s">
        <v>207</v>
      </c>
      <c r="I462" s="252"/>
      <c r="J462" s="448">
        <f t="shared" si="75"/>
        <v>0</v>
      </c>
      <c r="K462" s="439" t="e">
        <f>#REF!*(1-$O$5)</f>
        <v>#REF!</v>
      </c>
      <c r="L462" s="807" t="e">
        <f>SUM(J462*K462,J463*K463,J464*K464,J465*K465)</f>
        <v>#REF!</v>
      </c>
      <c r="M462" s="808">
        <v>7</v>
      </c>
      <c r="N462" s="807" t="e">
        <f>M462*L462</f>
        <v>#REF!</v>
      </c>
      <c r="O462" s="809" t="e">
        <f>N462*(1+$R$5)</f>
        <v>#REF!</v>
      </c>
      <c r="P462" s="802" t="e">
        <f>F462+N462</f>
        <v>#REF!</v>
      </c>
      <c r="Q462" s="802" t="e">
        <f>O462+G462</f>
        <v>#REF!</v>
      </c>
      <c r="R462" s="802" t="e">
        <f>Q462*(1+$U$5)</f>
        <v>#REF!</v>
      </c>
      <c r="T462" s="512"/>
      <c r="U462" s="512"/>
      <c r="V462" s="512"/>
      <c r="W462" s="512"/>
      <c r="X462" s="512"/>
      <c r="Y462" s="512"/>
      <c r="Z462" s="512"/>
      <c r="AA462" s="512"/>
      <c r="AB462" s="512"/>
      <c r="AC462" s="512"/>
      <c r="AD462" s="512"/>
      <c r="AE462" s="494"/>
      <c r="AF462" s="494"/>
      <c r="AI462" s="547"/>
      <c r="AJ462" s="520"/>
      <c r="AK462" s="500"/>
    </row>
    <row r="463" spans="2:37" ht="12.75" customHeight="1">
      <c r="B463" s="786"/>
      <c r="C463" s="850"/>
      <c r="D463" s="804"/>
      <c r="E463" s="805"/>
      <c r="F463" s="806"/>
      <c r="G463" s="814"/>
      <c r="H463" s="436" t="s">
        <v>185</v>
      </c>
      <c r="I463" s="252"/>
      <c r="J463" s="448">
        <f t="shared" si="75"/>
        <v>0</v>
      </c>
      <c r="K463" s="439" t="e">
        <f>#REF!*(1-$O$5)</f>
        <v>#REF!</v>
      </c>
      <c r="L463" s="807"/>
      <c r="M463" s="808"/>
      <c r="N463" s="807"/>
      <c r="O463" s="810"/>
      <c r="P463" s="802"/>
      <c r="Q463" s="812"/>
      <c r="R463" s="802"/>
      <c r="T463" s="512"/>
      <c r="U463" s="512"/>
      <c r="V463" s="512"/>
      <c r="W463" s="512"/>
      <c r="X463" s="512"/>
      <c r="Y463" s="512"/>
      <c r="Z463" s="512"/>
      <c r="AA463" s="512"/>
      <c r="AB463" s="512"/>
      <c r="AC463" s="512"/>
      <c r="AD463" s="512"/>
      <c r="AE463" s="494"/>
      <c r="AF463" s="494"/>
      <c r="AI463" s="547"/>
      <c r="AJ463" s="520"/>
      <c r="AK463" s="500"/>
    </row>
    <row r="464" spans="2:37" ht="12.75" customHeight="1">
      <c r="B464" s="786"/>
      <c r="C464" s="850"/>
      <c r="D464" s="804"/>
      <c r="E464" s="805"/>
      <c r="F464" s="806"/>
      <c r="G464" s="814"/>
      <c r="H464" s="436" t="s">
        <v>220</v>
      </c>
      <c r="I464" s="252">
        <v>0</v>
      </c>
      <c r="J464" s="448">
        <f t="shared" si="75"/>
        <v>0</v>
      </c>
      <c r="K464" s="439" t="e">
        <f>#REF!*(1-$O$5)</f>
        <v>#REF!</v>
      </c>
      <c r="L464" s="807"/>
      <c r="M464" s="808"/>
      <c r="N464" s="807"/>
      <c r="O464" s="810"/>
      <c r="P464" s="802"/>
      <c r="Q464" s="812"/>
      <c r="R464" s="802"/>
      <c r="T464" s="512"/>
      <c r="U464" s="512"/>
      <c r="V464" s="512"/>
      <c r="W464" s="512"/>
      <c r="X464" s="512"/>
      <c r="Y464" s="512"/>
      <c r="Z464" s="512"/>
      <c r="AA464" s="512"/>
      <c r="AB464" s="512"/>
      <c r="AC464" s="512"/>
      <c r="AD464" s="512"/>
      <c r="AE464" s="494"/>
      <c r="AF464" s="494"/>
      <c r="AI464" s="547"/>
      <c r="AJ464" s="520"/>
      <c r="AK464" s="500"/>
    </row>
    <row r="465" spans="2:37" ht="12.75" customHeight="1">
      <c r="B465" s="786"/>
      <c r="C465" s="850"/>
      <c r="D465" s="804"/>
      <c r="E465" s="805"/>
      <c r="F465" s="806"/>
      <c r="G465" s="815"/>
      <c r="H465" s="436" t="s">
        <v>226</v>
      </c>
      <c r="I465" s="252">
        <v>0</v>
      </c>
      <c r="J465" s="448">
        <f t="shared" si="75"/>
        <v>0</v>
      </c>
      <c r="K465" s="439" t="e">
        <f>#REF!*(1-$O$5)</f>
        <v>#REF!</v>
      </c>
      <c r="L465" s="807"/>
      <c r="M465" s="808"/>
      <c r="N465" s="807"/>
      <c r="O465" s="811"/>
      <c r="P465" s="802"/>
      <c r="Q465" s="812"/>
      <c r="R465" s="802"/>
      <c r="T465" s="512"/>
      <c r="U465" s="512"/>
      <c r="V465" s="512"/>
      <c r="W465" s="512"/>
      <c r="X465" s="512"/>
      <c r="Y465" s="512"/>
      <c r="Z465" s="512"/>
      <c r="AA465" s="512"/>
      <c r="AB465" s="512"/>
      <c r="AC465" s="512"/>
      <c r="AD465" s="512"/>
      <c r="AE465" s="494"/>
      <c r="AF465" s="494"/>
      <c r="AI465" s="547"/>
      <c r="AJ465" s="520"/>
      <c r="AK465" s="500"/>
    </row>
    <row r="466" spans="2:37" ht="12.75" customHeight="1">
      <c r="B466" s="786">
        <v>114</v>
      </c>
      <c r="C466" s="850" t="s">
        <v>783</v>
      </c>
      <c r="D466" s="804"/>
      <c r="E466" s="805">
        <f t="shared" si="76"/>
        <v>0</v>
      </c>
      <c r="F466" s="806">
        <f>E466</f>
        <v>0</v>
      </c>
      <c r="G466" s="813" t="e">
        <f>F466*(1+$L$5)</f>
        <v>#REF!</v>
      </c>
      <c r="H466" s="436" t="s">
        <v>207</v>
      </c>
      <c r="I466" s="252"/>
      <c r="J466" s="448">
        <f t="shared" si="75"/>
        <v>0</v>
      </c>
      <c r="K466" s="439" t="e">
        <f>#REF!*(1-$O$5)</f>
        <v>#REF!</v>
      </c>
      <c r="L466" s="807" t="e">
        <f>SUM(J466*K466,J467*K467,J468*K468,J469*K469)</f>
        <v>#REF!</v>
      </c>
      <c r="M466" s="808">
        <v>8</v>
      </c>
      <c r="N466" s="807" t="e">
        <f>M466*L466</f>
        <v>#REF!</v>
      </c>
      <c r="O466" s="809" t="e">
        <f>N466*(1+$R$5)</f>
        <v>#REF!</v>
      </c>
      <c r="P466" s="802" t="e">
        <f>F466+N466</f>
        <v>#REF!</v>
      </c>
      <c r="Q466" s="802" t="e">
        <f>O466+G466</f>
        <v>#REF!</v>
      </c>
      <c r="R466" s="802" t="e">
        <f>Q466*(1+$U$5)</f>
        <v>#REF!</v>
      </c>
      <c r="T466" s="512"/>
      <c r="U466" s="512"/>
      <c r="V466" s="512"/>
      <c r="W466" s="512"/>
      <c r="X466" s="512"/>
      <c r="Y466" s="512"/>
      <c r="Z466" s="512"/>
      <c r="AA466" s="512"/>
      <c r="AB466" s="512"/>
      <c r="AC466" s="512"/>
      <c r="AD466" s="512"/>
      <c r="AE466" s="494"/>
      <c r="AF466" s="494"/>
      <c r="AI466" s="547"/>
      <c r="AJ466" s="520"/>
      <c r="AK466" s="500"/>
    </row>
    <row r="467" spans="2:37" ht="12.75" customHeight="1">
      <c r="B467" s="786"/>
      <c r="C467" s="850"/>
      <c r="D467" s="804"/>
      <c r="E467" s="805"/>
      <c r="F467" s="806"/>
      <c r="G467" s="814"/>
      <c r="H467" s="436" t="s">
        <v>185</v>
      </c>
      <c r="I467" s="252"/>
      <c r="J467" s="448">
        <f t="shared" si="75"/>
        <v>0</v>
      </c>
      <c r="K467" s="439" t="e">
        <f>#REF!*(1-$O$5)</f>
        <v>#REF!</v>
      </c>
      <c r="L467" s="807"/>
      <c r="M467" s="808"/>
      <c r="N467" s="807"/>
      <c r="O467" s="810"/>
      <c r="P467" s="802"/>
      <c r="Q467" s="812"/>
      <c r="R467" s="802"/>
      <c r="T467" s="512"/>
      <c r="U467" s="512"/>
      <c r="V467" s="512"/>
      <c r="W467" s="512"/>
      <c r="X467" s="512"/>
      <c r="Y467" s="512"/>
      <c r="Z467" s="512"/>
      <c r="AA467" s="512"/>
      <c r="AB467" s="512"/>
      <c r="AC467" s="512"/>
      <c r="AD467" s="512"/>
      <c r="AE467" s="494"/>
      <c r="AF467" s="494"/>
      <c r="AI467" s="547"/>
      <c r="AJ467" s="520"/>
      <c r="AK467" s="500"/>
    </row>
    <row r="468" spans="2:37" ht="12.75" customHeight="1">
      <c r="B468" s="786"/>
      <c r="C468" s="850"/>
      <c r="D468" s="804"/>
      <c r="E468" s="805"/>
      <c r="F468" s="806"/>
      <c r="G468" s="814"/>
      <c r="H468" s="436" t="s">
        <v>220</v>
      </c>
      <c r="I468" s="252">
        <v>0</v>
      </c>
      <c r="J468" s="448">
        <f t="shared" si="75"/>
        <v>0</v>
      </c>
      <c r="K468" s="439" t="e">
        <f>#REF!*(1-$O$5)</f>
        <v>#REF!</v>
      </c>
      <c r="L468" s="807"/>
      <c r="M468" s="808"/>
      <c r="N468" s="807"/>
      <c r="O468" s="810"/>
      <c r="P468" s="802"/>
      <c r="Q468" s="812"/>
      <c r="R468" s="802"/>
      <c r="T468" s="512"/>
      <c r="U468" s="512"/>
      <c r="V468" s="512"/>
      <c r="W468" s="512"/>
      <c r="X468" s="512"/>
      <c r="Y468" s="512"/>
      <c r="Z468" s="512"/>
      <c r="AA468" s="512"/>
      <c r="AB468" s="512"/>
      <c r="AC468" s="512"/>
      <c r="AD468" s="512"/>
      <c r="AE468" s="494"/>
      <c r="AF468" s="494"/>
      <c r="AI468" s="547"/>
      <c r="AJ468" s="520"/>
      <c r="AK468" s="500"/>
    </row>
    <row r="469" spans="2:37" ht="12.75" customHeight="1">
      <c r="B469" s="786"/>
      <c r="C469" s="850"/>
      <c r="D469" s="804"/>
      <c r="E469" s="805"/>
      <c r="F469" s="806"/>
      <c r="G469" s="815"/>
      <c r="H469" s="436" t="s">
        <v>226</v>
      </c>
      <c r="I469" s="252">
        <v>0</v>
      </c>
      <c r="J469" s="448">
        <f t="shared" si="75"/>
        <v>0</v>
      </c>
      <c r="K469" s="439" t="e">
        <f>#REF!*(1-$O$5)</f>
        <v>#REF!</v>
      </c>
      <c r="L469" s="807"/>
      <c r="M469" s="808"/>
      <c r="N469" s="807"/>
      <c r="O469" s="811"/>
      <c r="P469" s="802"/>
      <c r="Q469" s="812"/>
      <c r="R469" s="802"/>
      <c r="T469" s="512"/>
      <c r="U469" s="512"/>
      <c r="V469" s="512"/>
      <c r="W469" s="512"/>
      <c r="X469" s="512"/>
      <c r="Y469" s="512"/>
      <c r="Z469" s="512"/>
      <c r="AA469" s="512"/>
      <c r="AB469" s="512"/>
      <c r="AC469" s="512"/>
      <c r="AD469" s="512"/>
      <c r="AE469" s="494"/>
      <c r="AF469" s="494"/>
      <c r="AI469" s="547"/>
      <c r="AJ469" s="520"/>
      <c r="AK469" s="500"/>
    </row>
    <row r="470" spans="2:37" ht="12.75" customHeight="1">
      <c r="B470" s="786">
        <v>115</v>
      </c>
      <c r="C470" s="850" t="s">
        <v>784</v>
      </c>
      <c r="D470" s="804"/>
      <c r="E470" s="805">
        <f t="shared" si="76"/>
        <v>0</v>
      </c>
      <c r="F470" s="806">
        <f>E470</f>
        <v>0</v>
      </c>
      <c r="G470" s="813" t="e">
        <f>F470*(1+$L$5)</f>
        <v>#REF!</v>
      </c>
      <c r="H470" s="436" t="s">
        <v>207</v>
      </c>
      <c r="I470" s="252"/>
      <c r="J470" s="448">
        <f t="shared" si="75"/>
        <v>0</v>
      </c>
      <c r="K470" s="439" t="e">
        <f>#REF!*(1-$O$5)</f>
        <v>#REF!</v>
      </c>
      <c r="L470" s="807" t="e">
        <f>SUM(J470*K470,J471*K471,J472*K472,J473*K473)</f>
        <v>#REF!</v>
      </c>
      <c r="M470" s="808">
        <v>9</v>
      </c>
      <c r="N470" s="807" t="e">
        <f>M470*L470</f>
        <v>#REF!</v>
      </c>
      <c r="O470" s="809" t="e">
        <f>N470*(1+$R$5)</f>
        <v>#REF!</v>
      </c>
      <c r="P470" s="802" t="e">
        <f>F470+N470</f>
        <v>#REF!</v>
      </c>
      <c r="Q470" s="802" t="e">
        <f>O470+G470</f>
        <v>#REF!</v>
      </c>
      <c r="R470" s="802" t="e">
        <f>Q470*(1+$U$5)</f>
        <v>#REF!</v>
      </c>
      <c r="T470" s="512"/>
      <c r="U470" s="512"/>
      <c r="V470" s="512"/>
      <c r="W470" s="512"/>
      <c r="X470" s="512"/>
      <c r="Y470" s="512"/>
      <c r="Z470" s="512"/>
      <c r="AA470" s="512"/>
      <c r="AB470" s="512"/>
      <c r="AC470" s="512"/>
      <c r="AD470" s="512"/>
      <c r="AE470" s="494"/>
      <c r="AF470" s="494"/>
      <c r="AI470" s="547"/>
      <c r="AJ470" s="520"/>
      <c r="AK470" s="500"/>
    </row>
    <row r="471" spans="2:37" ht="12.75" customHeight="1">
      <c r="B471" s="786"/>
      <c r="C471" s="850"/>
      <c r="D471" s="804"/>
      <c r="E471" s="805"/>
      <c r="F471" s="806"/>
      <c r="G471" s="814"/>
      <c r="H471" s="436" t="s">
        <v>185</v>
      </c>
      <c r="I471" s="252"/>
      <c r="J471" s="448">
        <f t="shared" si="75"/>
        <v>0</v>
      </c>
      <c r="K471" s="439" t="e">
        <f>#REF!*(1-$O$5)</f>
        <v>#REF!</v>
      </c>
      <c r="L471" s="807"/>
      <c r="M471" s="808"/>
      <c r="N471" s="807"/>
      <c r="O471" s="810"/>
      <c r="P471" s="802"/>
      <c r="Q471" s="812"/>
      <c r="R471" s="802"/>
      <c r="T471" s="512"/>
      <c r="U471" s="512"/>
      <c r="V471" s="512"/>
      <c r="W471" s="512"/>
      <c r="X471" s="512"/>
      <c r="Y471" s="512"/>
      <c r="Z471" s="512"/>
      <c r="AA471" s="512"/>
      <c r="AB471" s="512"/>
      <c r="AC471" s="512"/>
      <c r="AD471" s="512"/>
      <c r="AE471" s="494"/>
      <c r="AF471" s="494"/>
      <c r="AI471" s="547"/>
      <c r="AJ471" s="520"/>
      <c r="AK471" s="500"/>
    </row>
    <row r="472" spans="2:37" ht="12.75" customHeight="1">
      <c r="B472" s="786"/>
      <c r="C472" s="850"/>
      <c r="D472" s="804"/>
      <c r="E472" s="805"/>
      <c r="F472" s="806"/>
      <c r="G472" s="814"/>
      <c r="H472" s="436" t="s">
        <v>220</v>
      </c>
      <c r="I472" s="252">
        <v>0</v>
      </c>
      <c r="J472" s="448">
        <f t="shared" si="75"/>
        <v>0</v>
      </c>
      <c r="K472" s="439" t="e">
        <f>#REF!*(1-$O$5)</f>
        <v>#REF!</v>
      </c>
      <c r="L472" s="807"/>
      <c r="M472" s="808"/>
      <c r="N472" s="807"/>
      <c r="O472" s="810"/>
      <c r="P472" s="802"/>
      <c r="Q472" s="812"/>
      <c r="R472" s="802"/>
      <c r="T472" s="512"/>
      <c r="U472" s="512"/>
      <c r="V472" s="512"/>
      <c r="W472" s="512"/>
      <c r="X472" s="512"/>
      <c r="Y472" s="512"/>
      <c r="Z472" s="512"/>
      <c r="AA472" s="512"/>
      <c r="AB472" s="512"/>
      <c r="AC472" s="512"/>
      <c r="AD472" s="512"/>
      <c r="AE472" s="494"/>
      <c r="AF472" s="494"/>
      <c r="AI472" s="547"/>
      <c r="AJ472" s="520"/>
      <c r="AK472" s="500"/>
    </row>
    <row r="473" spans="2:37" ht="12.75" customHeight="1">
      <c r="B473" s="786"/>
      <c r="C473" s="850"/>
      <c r="D473" s="804"/>
      <c r="E473" s="805"/>
      <c r="F473" s="806"/>
      <c r="G473" s="815"/>
      <c r="H473" s="436" t="s">
        <v>226</v>
      </c>
      <c r="I473" s="252">
        <v>0</v>
      </c>
      <c r="J473" s="448">
        <f t="shared" si="75"/>
        <v>0</v>
      </c>
      <c r="K473" s="439" t="e">
        <f>#REF!*(1-$O$5)</f>
        <v>#REF!</v>
      </c>
      <c r="L473" s="807"/>
      <c r="M473" s="808"/>
      <c r="N473" s="807"/>
      <c r="O473" s="811"/>
      <c r="P473" s="802"/>
      <c r="Q473" s="812"/>
      <c r="R473" s="802"/>
      <c r="T473" s="512"/>
      <c r="U473" s="512"/>
      <c r="V473" s="512"/>
      <c r="W473" s="512"/>
      <c r="X473" s="512"/>
      <c r="Y473" s="512"/>
      <c r="Z473" s="512"/>
      <c r="AA473" s="512"/>
      <c r="AB473" s="512"/>
      <c r="AC473" s="512"/>
      <c r="AD473" s="512"/>
      <c r="AE473" s="494"/>
      <c r="AF473" s="494"/>
      <c r="AI473" s="547"/>
      <c r="AJ473" s="520"/>
      <c r="AK473" s="500"/>
    </row>
    <row r="474" spans="2:37" ht="12.75" customHeight="1">
      <c r="B474" s="786">
        <v>116</v>
      </c>
      <c r="C474" s="850" t="s">
        <v>785</v>
      </c>
      <c r="D474" s="804"/>
      <c r="E474" s="805">
        <f t="shared" si="76"/>
        <v>0</v>
      </c>
      <c r="F474" s="806">
        <f>E474</f>
        <v>0</v>
      </c>
      <c r="G474" s="813" t="e">
        <f>F474*(1+$L$5)</f>
        <v>#REF!</v>
      </c>
      <c r="H474" s="436" t="s">
        <v>207</v>
      </c>
      <c r="I474" s="252"/>
      <c r="J474" s="448">
        <f t="shared" si="75"/>
        <v>0</v>
      </c>
      <c r="K474" s="439" t="e">
        <f>#REF!*(1-$O$5)</f>
        <v>#REF!</v>
      </c>
      <c r="L474" s="807" t="e">
        <f>SUM(J474*K474,J475*K475,J476*K476,J477*K477)</f>
        <v>#REF!</v>
      </c>
      <c r="M474" s="808">
        <v>10</v>
      </c>
      <c r="N474" s="807" t="e">
        <f>M474*L474</f>
        <v>#REF!</v>
      </c>
      <c r="O474" s="809" t="e">
        <f>N474*(1+$R$5)</f>
        <v>#REF!</v>
      </c>
      <c r="P474" s="802" t="e">
        <f>F474+N474</f>
        <v>#REF!</v>
      </c>
      <c r="Q474" s="802" t="e">
        <f>O474+G474</f>
        <v>#REF!</v>
      </c>
      <c r="R474" s="802" t="e">
        <f>Q474*(1+$U$5)</f>
        <v>#REF!</v>
      </c>
      <c r="T474" s="512"/>
      <c r="U474" s="512"/>
      <c r="V474" s="512"/>
      <c r="W474" s="512"/>
      <c r="X474" s="512"/>
      <c r="Y474" s="512"/>
      <c r="Z474" s="512"/>
      <c r="AA474" s="512"/>
      <c r="AB474" s="512"/>
      <c r="AC474" s="512"/>
      <c r="AD474" s="512"/>
      <c r="AE474" s="494"/>
      <c r="AF474" s="494"/>
      <c r="AI474" s="547"/>
      <c r="AJ474" s="520"/>
      <c r="AK474" s="500"/>
    </row>
    <row r="475" spans="2:37" ht="12.75" customHeight="1">
      <c r="B475" s="786"/>
      <c r="C475" s="850"/>
      <c r="D475" s="804"/>
      <c r="E475" s="805"/>
      <c r="F475" s="806"/>
      <c r="G475" s="814"/>
      <c r="H475" s="436" t="s">
        <v>185</v>
      </c>
      <c r="I475" s="252"/>
      <c r="J475" s="448">
        <f t="shared" si="75"/>
        <v>0</v>
      </c>
      <c r="K475" s="439" t="e">
        <f>#REF!*(1-$O$5)</f>
        <v>#REF!</v>
      </c>
      <c r="L475" s="807"/>
      <c r="M475" s="808"/>
      <c r="N475" s="807"/>
      <c r="O475" s="810"/>
      <c r="P475" s="802"/>
      <c r="Q475" s="812"/>
      <c r="R475" s="802"/>
      <c r="T475" s="512"/>
      <c r="U475" s="512"/>
      <c r="V475" s="512"/>
      <c r="W475" s="512"/>
      <c r="X475" s="512"/>
      <c r="Y475" s="512"/>
      <c r="Z475" s="512"/>
      <c r="AA475" s="512"/>
      <c r="AB475" s="512"/>
      <c r="AC475" s="512"/>
      <c r="AD475" s="512"/>
      <c r="AE475" s="494"/>
      <c r="AF475" s="494"/>
      <c r="AI475" s="547"/>
      <c r="AJ475" s="520"/>
      <c r="AK475" s="500"/>
    </row>
    <row r="476" spans="2:37" ht="12.75" customHeight="1">
      <c r="B476" s="786"/>
      <c r="C476" s="850"/>
      <c r="D476" s="804"/>
      <c r="E476" s="805"/>
      <c r="F476" s="806"/>
      <c r="G476" s="814"/>
      <c r="H476" s="436" t="s">
        <v>220</v>
      </c>
      <c r="I476" s="252">
        <v>0</v>
      </c>
      <c r="J476" s="448">
        <f t="shared" si="75"/>
        <v>0</v>
      </c>
      <c r="K476" s="439" t="e">
        <f>#REF!*(1-$O$5)</f>
        <v>#REF!</v>
      </c>
      <c r="L476" s="807"/>
      <c r="M476" s="808"/>
      <c r="N476" s="807"/>
      <c r="O476" s="810"/>
      <c r="P476" s="802"/>
      <c r="Q476" s="812"/>
      <c r="R476" s="802"/>
      <c r="T476" s="512"/>
      <c r="U476" s="512"/>
      <c r="V476" s="512"/>
      <c r="W476" s="512"/>
      <c r="X476" s="512"/>
      <c r="Y476" s="512"/>
      <c r="Z476" s="512"/>
      <c r="AA476" s="512"/>
      <c r="AB476" s="512"/>
      <c r="AC476" s="512"/>
      <c r="AD476" s="512"/>
      <c r="AE476" s="494"/>
      <c r="AF476" s="494"/>
      <c r="AI476" s="547"/>
      <c r="AJ476" s="520"/>
      <c r="AK476" s="500"/>
    </row>
    <row r="477" spans="2:37" ht="12.75" customHeight="1">
      <c r="B477" s="786"/>
      <c r="C477" s="850"/>
      <c r="D477" s="804"/>
      <c r="E477" s="805"/>
      <c r="F477" s="806"/>
      <c r="G477" s="815"/>
      <c r="H477" s="436" t="s">
        <v>226</v>
      </c>
      <c r="I477" s="252">
        <v>0</v>
      </c>
      <c r="J477" s="448">
        <f t="shared" si="75"/>
        <v>0</v>
      </c>
      <c r="K477" s="439" t="e">
        <f>#REF!*(1-$O$5)</f>
        <v>#REF!</v>
      </c>
      <c r="L477" s="807"/>
      <c r="M477" s="808"/>
      <c r="N477" s="807"/>
      <c r="O477" s="811"/>
      <c r="P477" s="802"/>
      <c r="Q477" s="812"/>
      <c r="R477" s="802"/>
      <c r="T477" s="512"/>
      <c r="U477" s="512"/>
      <c r="V477" s="512"/>
      <c r="W477" s="512"/>
      <c r="X477" s="512"/>
      <c r="Y477" s="512"/>
      <c r="Z477" s="512"/>
      <c r="AA477" s="512"/>
      <c r="AB477" s="512"/>
      <c r="AC477" s="512"/>
      <c r="AD477" s="512"/>
      <c r="AE477" s="494"/>
      <c r="AF477" s="494"/>
      <c r="AI477" s="547"/>
      <c r="AJ477" s="520"/>
      <c r="AK477" s="500"/>
    </row>
    <row r="478" spans="2:37" ht="12.75" customHeight="1">
      <c r="B478" s="786">
        <v>117</v>
      </c>
      <c r="C478" s="850" t="s">
        <v>786</v>
      </c>
      <c r="D478" s="804"/>
      <c r="E478" s="805">
        <f t="shared" si="76"/>
        <v>0</v>
      </c>
      <c r="F478" s="806">
        <f>E478</f>
        <v>0</v>
      </c>
      <c r="G478" s="813" t="e">
        <f>F478*(1+$L$5)</f>
        <v>#REF!</v>
      </c>
      <c r="H478" s="436" t="s">
        <v>207</v>
      </c>
      <c r="I478" s="252"/>
      <c r="J478" s="448">
        <f t="shared" si="75"/>
        <v>0</v>
      </c>
      <c r="K478" s="439" t="e">
        <f>#REF!*(1-$O$5)</f>
        <v>#REF!</v>
      </c>
      <c r="L478" s="807" t="e">
        <f>SUM(J478*K478,J479*K479,J480*K480,J481*K481)</f>
        <v>#REF!</v>
      </c>
      <c r="M478" s="808">
        <v>11</v>
      </c>
      <c r="N478" s="807" t="e">
        <f>M478*L478</f>
        <v>#REF!</v>
      </c>
      <c r="O478" s="809" t="e">
        <f>N478*(1+$R$5)</f>
        <v>#REF!</v>
      </c>
      <c r="P478" s="802" t="e">
        <f>F478+N478</f>
        <v>#REF!</v>
      </c>
      <c r="Q478" s="802" t="e">
        <f>O478+G478</f>
        <v>#REF!</v>
      </c>
      <c r="R478" s="802" t="e">
        <f>Q478*(1+$U$5)</f>
        <v>#REF!</v>
      </c>
      <c r="T478" s="512"/>
      <c r="U478" s="512"/>
      <c r="V478" s="512"/>
      <c r="W478" s="512"/>
      <c r="X478" s="512"/>
      <c r="Y478" s="512"/>
      <c r="Z478" s="512"/>
      <c r="AA478" s="512"/>
      <c r="AB478" s="512"/>
      <c r="AC478" s="512"/>
      <c r="AD478" s="512"/>
      <c r="AE478" s="494"/>
      <c r="AF478" s="494"/>
      <c r="AI478" s="547"/>
      <c r="AJ478" s="520"/>
      <c r="AK478" s="500"/>
    </row>
    <row r="479" spans="2:37" ht="12.75" customHeight="1">
      <c r="B479" s="786"/>
      <c r="C479" s="850"/>
      <c r="D479" s="804"/>
      <c r="E479" s="805"/>
      <c r="F479" s="806"/>
      <c r="G479" s="814"/>
      <c r="H479" s="436" t="s">
        <v>185</v>
      </c>
      <c r="I479" s="252"/>
      <c r="J479" s="448">
        <f t="shared" si="75"/>
        <v>0</v>
      </c>
      <c r="K479" s="439" t="e">
        <f>#REF!*(1-$O$5)</f>
        <v>#REF!</v>
      </c>
      <c r="L479" s="807"/>
      <c r="M479" s="808"/>
      <c r="N479" s="807"/>
      <c r="O479" s="810"/>
      <c r="P479" s="802"/>
      <c r="Q479" s="812"/>
      <c r="R479" s="802"/>
      <c r="T479" s="512"/>
      <c r="U479" s="512"/>
      <c r="V479" s="512"/>
      <c r="W479" s="512"/>
      <c r="X479" s="512"/>
      <c r="Y479" s="512"/>
      <c r="Z479" s="512"/>
      <c r="AA479" s="512"/>
      <c r="AB479" s="512"/>
      <c r="AC479" s="512"/>
      <c r="AD479" s="512"/>
      <c r="AE479" s="494"/>
      <c r="AF479" s="494"/>
      <c r="AI479" s="547"/>
      <c r="AJ479" s="520"/>
      <c r="AK479" s="500"/>
    </row>
    <row r="480" spans="2:37" ht="12.75" customHeight="1">
      <c r="B480" s="786"/>
      <c r="C480" s="850"/>
      <c r="D480" s="804"/>
      <c r="E480" s="805"/>
      <c r="F480" s="806"/>
      <c r="G480" s="814"/>
      <c r="H480" s="436" t="s">
        <v>220</v>
      </c>
      <c r="I480" s="252">
        <v>0</v>
      </c>
      <c r="J480" s="448">
        <f t="shared" si="75"/>
        <v>0</v>
      </c>
      <c r="K480" s="439" t="e">
        <f>#REF!*(1-$O$5)</f>
        <v>#REF!</v>
      </c>
      <c r="L480" s="807"/>
      <c r="M480" s="808"/>
      <c r="N480" s="807"/>
      <c r="O480" s="810"/>
      <c r="P480" s="802"/>
      <c r="Q480" s="812"/>
      <c r="R480" s="802"/>
      <c r="T480" s="512"/>
      <c r="U480" s="512"/>
      <c r="V480" s="512"/>
      <c r="W480" s="512"/>
      <c r="X480" s="512"/>
      <c r="Y480" s="512"/>
      <c r="Z480" s="512"/>
      <c r="AA480" s="512"/>
      <c r="AB480" s="512"/>
      <c r="AC480" s="512"/>
      <c r="AD480" s="512"/>
      <c r="AE480" s="494"/>
      <c r="AF480" s="494"/>
      <c r="AI480" s="547"/>
      <c r="AJ480" s="520"/>
      <c r="AK480" s="500"/>
    </row>
    <row r="481" spans="2:37" ht="12.75" customHeight="1">
      <c r="B481" s="786"/>
      <c r="C481" s="850"/>
      <c r="D481" s="804"/>
      <c r="E481" s="805"/>
      <c r="F481" s="806"/>
      <c r="G481" s="815"/>
      <c r="H481" s="436" t="s">
        <v>226</v>
      </c>
      <c r="I481" s="252">
        <v>0</v>
      </c>
      <c r="J481" s="448">
        <f t="shared" si="75"/>
        <v>0</v>
      </c>
      <c r="K481" s="439" t="e">
        <f>#REF!*(1-$O$5)</f>
        <v>#REF!</v>
      </c>
      <c r="L481" s="807"/>
      <c r="M481" s="808"/>
      <c r="N481" s="807"/>
      <c r="O481" s="811"/>
      <c r="P481" s="802"/>
      <c r="Q481" s="812"/>
      <c r="R481" s="802"/>
      <c r="T481" s="512"/>
      <c r="U481" s="512"/>
      <c r="V481" s="512"/>
      <c r="W481" s="512"/>
      <c r="X481" s="512"/>
      <c r="Y481" s="512"/>
      <c r="Z481" s="512"/>
      <c r="AA481" s="512"/>
      <c r="AB481" s="512"/>
      <c r="AC481" s="512"/>
      <c r="AD481" s="512"/>
      <c r="AE481" s="494"/>
      <c r="AF481" s="494"/>
      <c r="AI481" s="547"/>
      <c r="AJ481" s="520"/>
      <c r="AK481" s="500"/>
    </row>
    <row r="482" spans="2:37" ht="12.75" customHeight="1">
      <c r="B482" s="786">
        <v>118</v>
      </c>
      <c r="C482" s="850" t="s">
        <v>787</v>
      </c>
      <c r="D482" s="804"/>
      <c r="E482" s="805">
        <f t="shared" si="76"/>
        <v>0</v>
      </c>
      <c r="F482" s="806">
        <f>E482</f>
        <v>0</v>
      </c>
      <c r="G482" s="813" t="e">
        <f>F482*(1+$L$5)</f>
        <v>#REF!</v>
      </c>
      <c r="H482" s="436" t="s">
        <v>207</v>
      </c>
      <c r="I482" s="252"/>
      <c r="J482" s="448">
        <f t="shared" si="75"/>
        <v>0</v>
      </c>
      <c r="K482" s="439" t="e">
        <f>#REF!*(1-$O$5)</f>
        <v>#REF!</v>
      </c>
      <c r="L482" s="807" t="e">
        <f>SUM(J482*K482,J483*K483,J484*K484,J485*K485)</f>
        <v>#REF!</v>
      </c>
      <c r="M482" s="808">
        <v>12</v>
      </c>
      <c r="N482" s="807" t="e">
        <f>M482*L482</f>
        <v>#REF!</v>
      </c>
      <c r="O482" s="809" t="e">
        <f>N482*(1+$R$5)</f>
        <v>#REF!</v>
      </c>
      <c r="P482" s="802" t="e">
        <f>F482+N482</f>
        <v>#REF!</v>
      </c>
      <c r="Q482" s="802" t="e">
        <f>O482+G482</f>
        <v>#REF!</v>
      </c>
      <c r="R482" s="802" t="e">
        <f>Q482*(1+$U$5)</f>
        <v>#REF!</v>
      </c>
      <c r="T482" s="512"/>
      <c r="U482" s="512"/>
      <c r="V482" s="512"/>
      <c r="W482" s="512"/>
      <c r="X482" s="512"/>
      <c r="Y482" s="512"/>
      <c r="Z482" s="512"/>
      <c r="AA482" s="512"/>
      <c r="AB482" s="512"/>
      <c r="AC482" s="512"/>
      <c r="AD482" s="512"/>
      <c r="AE482" s="494"/>
      <c r="AF482" s="494"/>
      <c r="AI482" s="547"/>
      <c r="AJ482" s="520"/>
      <c r="AK482" s="500"/>
    </row>
    <row r="483" spans="2:37" ht="12.75" customHeight="1">
      <c r="B483" s="786"/>
      <c r="C483" s="850"/>
      <c r="D483" s="804"/>
      <c r="E483" s="805"/>
      <c r="F483" s="806"/>
      <c r="G483" s="814"/>
      <c r="H483" s="436" t="s">
        <v>185</v>
      </c>
      <c r="I483" s="252"/>
      <c r="J483" s="448">
        <f t="shared" si="75"/>
        <v>0</v>
      </c>
      <c r="K483" s="439" t="e">
        <f>#REF!*(1-$O$5)</f>
        <v>#REF!</v>
      </c>
      <c r="L483" s="807"/>
      <c r="M483" s="808"/>
      <c r="N483" s="807"/>
      <c r="O483" s="810"/>
      <c r="P483" s="802"/>
      <c r="Q483" s="812"/>
      <c r="R483" s="802"/>
      <c r="T483" s="512"/>
      <c r="U483" s="512"/>
      <c r="V483" s="512"/>
      <c r="W483" s="512"/>
      <c r="X483" s="512"/>
      <c r="Y483" s="512"/>
      <c r="Z483" s="512"/>
      <c r="AA483" s="512"/>
      <c r="AB483" s="512"/>
      <c r="AC483" s="512"/>
      <c r="AD483" s="512"/>
      <c r="AE483" s="494"/>
      <c r="AF483" s="494"/>
      <c r="AI483" s="547"/>
      <c r="AJ483" s="520"/>
      <c r="AK483" s="500"/>
    </row>
    <row r="484" spans="2:37" ht="12.75" customHeight="1">
      <c r="B484" s="786"/>
      <c r="C484" s="850"/>
      <c r="D484" s="804"/>
      <c r="E484" s="805"/>
      <c r="F484" s="806"/>
      <c r="G484" s="814"/>
      <c r="H484" s="436" t="s">
        <v>220</v>
      </c>
      <c r="I484" s="252">
        <v>0</v>
      </c>
      <c r="J484" s="448">
        <f t="shared" si="75"/>
        <v>0</v>
      </c>
      <c r="K484" s="439" t="e">
        <f>#REF!*(1-$O$5)</f>
        <v>#REF!</v>
      </c>
      <c r="L484" s="807"/>
      <c r="M484" s="808"/>
      <c r="N484" s="807"/>
      <c r="O484" s="810"/>
      <c r="P484" s="802"/>
      <c r="Q484" s="812"/>
      <c r="R484" s="802"/>
      <c r="T484" s="512"/>
      <c r="U484" s="512"/>
      <c r="V484" s="512"/>
      <c r="W484" s="512"/>
      <c r="X484" s="512"/>
      <c r="Y484" s="512"/>
      <c r="Z484" s="512"/>
      <c r="AA484" s="512"/>
      <c r="AB484" s="512"/>
      <c r="AC484" s="512"/>
      <c r="AD484" s="512"/>
      <c r="AE484" s="494"/>
      <c r="AF484" s="494"/>
      <c r="AI484" s="547"/>
      <c r="AJ484" s="520"/>
      <c r="AK484" s="500"/>
    </row>
    <row r="485" spans="2:37" ht="12.75" customHeight="1">
      <c r="B485" s="786"/>
      <c r="C485" s="850"/>
      <c r="D485" s="804"/>
      <c r="E485" s="805"/>
      <c r="F485" s="806"/>
      <c r="G485" s="815"/>
      <c r="H485" s="436" t="s">
        <v>226</v>
      </c>
      <c r="I485" s="252">
        <v>0</v>
      </c>
      <c r="J485" s="448">
        <f t="shared" si="75"/>
        <v>0</v>
      </c>
      <c r="K485" s="439" t="e">
        <f>#REF!*(1-$O$5)</f>
        <v>#REF!</v>
      </c>
      <c r="L485" s="807"/>
      <c r="M485" s="808"/>
      <c r="N485" s="807"/>
      <c r="O485" s="811"/>
      <c r="P485" s="802"/>
      <c r="Q485" s="812"/>
      <c r="R485" s="802"/>
      <c r="T485" s="512"/>
      <c r="U485" s="512"/>
      <c r="V485" s="512"/>
      <c r="W485" s="512"/>
      <c r="X485" s="512"/>
      <c r="Y485" s="512"/>
      <c r="Z485" s="512"/>
      <c r="AA485" s="512"/>
      <c r="AB485" s="512"/>
      <c r="AC485" s="512"/>
      <c r="AD485" s="512"/>
      <c r="AE485" s="494"/>
      <c r="AF485" s="494"/>
      <c r="AI485" s="547"/>
      <c r="AJ485" s="520"/>
      <c r="AK485" s="500"/>
    </row>
    <row r="486" spans="2:37" ht="12.75" customHeight="1">
      <c r="B486" s="786">
        <v>119</v>
      </c>
      <c r="C486" s="850" t="s">
        <v>788</v>
      </c>
      <c r="D486" s="804"/>
      <c r="E486" s="805">
        <f t="shared" si="76"/>
        <v>0</v>
      </c>
      <c r="F486" s="806">
        <f>E486</f>
        <v>0</v>
      </c>
      <c r="G486" s="813" t="e">
        <f>F486*(1+$L$5)</f>
        <v>#REF!</v>
      </c>
      <c r="H486" s="436" t="s">
        <v>207</v>
      </c>
      <c r="I486" s="252"/>
      <c r="J486" s="448">
        <f t="shared" si="75"/>
        <v>0</v>
      </c>
      <c r="K486" s="439" t="e">
        <f>#REF!*(1-$O$5)</f>
        <v>#REF!</v>
      </c>
      <c r="L486" s="807" t="e">
        <f>SUM(J486*K486,J487*K487,J488*K488,J489*K489)</f>
        <v>#REF!</v>
      </c>
      <c r="M486" s="808">
        <v>13</v>
      </c>
      <c r="N486" s="807" t="e">
        <f>M486*L486</f>
        <v>#REF!</v>
      </c>
      <c r="O486" s="809" t="e">
        <f>N486*(1+$R$5)</f>
        <v>#REF!</v>
      </c>
      <c r="P486" s="802" t="e">
        <f>F486+N486</f>
        <v>#REF!</v>
      </c>
      <c r="Q486" s="802" t="e">
        <f>O486+G486</f>
        <v>#REF!</v>
      </c>
      <c r="R486" s="802" t="e">
        <f>Q486*(1+$U$5)</f>
        <v>#REF!</v>
      </c>
      <c r="T486" s="512"/>
      <c r="U486" s="512"/>
      <c r="V486" s="512"/>
      <c r="W486" s="512"/>
      <c r="X486" s="512"/>
      <c r="Y486" s="512"/>
      <c r="Z486" s="512"/>
      <c r="AA486" s="512"/>
      <c r="AB486" s="512"/>
      <c r="AC486" s="512"/>
      <c r="AD486" s="512"/>
      <c r="AE486" s="494"/>
      <c r="AF486" s="494"/>
      <c r="AI486" s="547"/>
      <c r="AJ486" s="520"/>
      <c r="AK486" s="500"/>
    </row>
    <row r="487" spans="2:37" ht="12.75" customHeight="1">
      <c r="B487" s="786"/>
      <c r="C487" s="850"/>
      <c r="D487" s="804"/>
      <c r="E487" s="805"/>
      <c r="F487" s="806"/>
      <c r="G487" s="814"/>
      <c r="H487" s="436" t="s">
        <v>185</v>
      </c>
      <c r="I487" s="252"/>
      <c r="J487" s="448">
        <f t="shared" si="75"/>
        <v>0</v>
      </c>
      <c r="K487" s="439" t="e">
        <f>#REF!*(1-$O$5)</f>
        <v>#REF!</v>
      </c>
      <c r="L487" s="807"/>
      <c r="M487" s="808"/>
      <c r="N487" s="807"/>
      <c r="O487" s="810"/>
      <c r="P487" s="802"/>
      <c r="Q487" s="812"/>
      <c r="R487" s="802"/>
      <c r="T487" s="512"/>
      <c r="U487" s="512"/>
      <c r="V487" s="512"/>
      <c r="W487" s="512"/>
      <c r="X487" s="512"/>
      <c r="Y487" s="512"/>
      <c r="Z487" s="512"/>
      <c r="AA487" s="512"/>
      <c r="AB487" s="512"/>
      <c r="AC487" s="512"/>
      <c r="AD487" s="512"/>
      <c r="AE487" s="494"/>
      <c r="AF487" s="494"/>
      <c r="AI487" s="547"/>
      <c r="AJ487" s="520"/>
      <c r="AK487" s="500"/>
    </row>
    <row r="488" spans="2:37" ht="12.75" customHeight="1">
      <c r="B488" s="786"/>
      <c r="C488" s="850"/>
      <c r="D488" s="804"/>
      <c r="E488" s="805"/>
      <c r="F488" s="806"/>
      <c r="G488" s="814"/>
      <c r="H488" s="436" t="s">
        <v>220</v>
      </c>
      <c r="I488" s="252">
        <v>0</v>
      </c>
      <c r="J488" s="448">
        <f t="shared" si="75"/>
        <v>0</v>
      </c>
      <c r="K488" s="439" t="e">
        <f>#REF!*(1-$O$5)</f>
        <v>#REF!</v>
      </c>
      <c r="L488" s="807"/>
      <c r="M488" s="808"/>
      <c r="N488" s="807"/>
      <c r="O488" s="810"/>
      <c r="P488" s="802"/>
      <c r="Q488" s="812"/>
      <c r="R488" s="802"/>
      <c r="T488" s="512"/>
      <c r="U488" s="512"/>
      <c r="V488" s="512"/>
      <c r="W488" s="512"/>
      <c r="X488" s="512"/>
      <c r="Y488" s="512"/>
      <c r="Z488" s="512"/>
      <c r="AA488" s="512"/>
      <c r="AB488" s="512"/>
      <c r="AC488" s="512"/>
      <c r="AD488" s="512"/>
      <c r="AE488" s="494"/>
      <c r="AF488" s="494"/>
      <c r="AI488" s="547"/>
      <c r="AJ488" s="520"/>
      <c r="AK488" s="500"/>
    </row>
    <row r="489" spans="2:37" ht="12.75" customHeight="1">
      <c r="B489" s="786"/>
      <c r="C489" s="850"/>
      <c r="D489" s="804"/>
      <c r="E489" s="805"/>
      <c r="F489" s="806"/>
      <c r="G489" s="815"/>
      <c r="H489" s="436" t="s">
        <v>226</v>
      </c>
      <c r="I489" s="252">
        <v>0</v>
      </c>
      <c r="J489" s="448">
        <f t="shared" si="75"/>
        <v>0</v>
      </c>
      <c r="K489" s="439" t="e">
        <f>#REF!*(1-$O$5)</f>
        <v>#REF!</v>
      </c>
      <c r="L489" s="807"/>
      <c r="M489" s="808"/>
      <c r="N489" s="807"/>
      <c r="O489" s="811"/>
      <c r="P489" s="802"/>
      <c r="Q489" s="812"/>
      <c r="R489" s="802"/>
      <c r="T489" s="512"/>
      <c r="U489" s="512"/>
      <c r="V489" s="512"/>
      <c r="W489" s="512"/>
      <c r="X489" s="512"/>
      <c r="Y489" s="512"/>
      <c r="Z489" s="512"/>
      <c r="AA489" s="512"/>
      <c r="AB489" s="512"/>
      <c r="AC489" s="512"/>
      <c r="AD489" s="512"/>
      <c r="AE489" s="494"/>
      <c r="AF489" s="494"/>
      <c r="AI489" s="547"/>
      <c r="AJ489" s="520"/>
      <c r="AK489" s="500"/>
    </row>
    <row r="490" spans="2:37" ht="12.75" customHeight="1">
      <c r="B490" s="786">
        <v>120</v>
      </c>
      <c r="C490" s="850" t="s">
        <v>789</v>
      </c>
      <c r="D490" s="804"/>
      <c r="E490" s="805">
        <f t="shared" si="76"/>
        <v>0</v>
      </c>
      <c r="F490" s="806">
        <f>E490</f>
        <v>0</v>
      </c>
      <c r="G490" s="813" t="e">
        <f>F490*(1+$L$5)</f>
        <v>#REF!</v>
      </c>
      <c r="H490" s="436" t="s">
        <v>207</v>
      </c>
      <c r="I490" s="252"/>
      <c r="J490" s="448">
        <f t="shared" si="75"/>
        <v>0</v>
      </c>
      <c r="K490" s="439" t="e">
        <f>#REF!*(1-$O$5)</f>
        <v>#REF!</v>
      </c>
      <c r="L490" s="807" t="e">
        <f>SUM(J490*K490,J491*K491,J492*K492,J493*K493)</f>
        <v>#REF!</v>
      </c>
      <c r="M490" s="808">
        <v>14</v>
      </c>
      <c r="N490" s="807" t="e">
        <f>M490*L490</f>
        <v>#REF!</v>
      </c>
      <c r="O490" s="809" t="e">
        <f>N490*(1+$R$5)</f>
        <v>#REF!</v>
      </c>
      <c r="P490" s="802" t="e">
        <f>F490+N490</f>
        <v>#REF!</v>
      </c>
      <c r="Q490" s="802" t="e">
        <f>O490+G490</f>
        <v>#REF!</v>
      </c>
      <c r="R490" s="802" t="e">
        <f>Q490*(1+$U$5)</f>
        <v>#REF!</v>
      </c>
      <c r="T490" s="512"/>
      <c r="U490" s="512"/>
      <c r="V490" s="512"/>
      <c r="W490" s="512"/>
      <c r="X490" s="512"/>
      <c r="Y490" s="512"/>
      <c r="Z490" s="512"/>
      <c r="AA490" s="512"/>
      <c r="AB490" s="512"/>
      <c r="AC490" s="512"/>
      <c r="AD490" s="512"/>
      <c r="AE490" s="494"/>
      <c r="AF490" s="494"/>
      <c r="AI490" s="547"/>
      <c r="AJ490" s="520"/>
      <c r="AK490" s="500"/>
    </row>
    <row r="491" spans="2:37" ht="12.75" customHeight="1">
      <c r="B491" s="786"/>
      <c r="C491" s="850"/>
      <c r="D491" s="804"/>
      <c r="E491" s="805"/>
      <c r="F491" s="806"/>
      <c r="G491" s="814"/>
      <c r="H491" s="436" t="s">
        <v>185</v>
      </c>
      <c r="I491" s="252"/>
      <c r="J491" s="448">
        <f t="shared" si="75"/>
        <v>0</v>
      </c>
      <c r="K491" s="439" t="e">
        <f>#REF!*(1-$O$5)</f>
        <v>#REF!</v>
      </c>
      <c r="L491" s="807"/>
      <c r="M491" s="808"/>
      <c r="N491" s="807"/>
      <c r="O491" s="810"/>
      <c r="P491" s="802"/>
      <c r="Q491" s="812"/>
      <c r="R491" s="802"/>
      <c r="T491" s="512"/>
      <c r="U491" s="512"/>
      <c r="V491" s="512"/>
      <c r="W491" s="512"/>
      <c r="X491" s="512"/>
      <c r="Y491" s="512"/>
      <c r="Z491" s="512"/>
      <c r="AA491" s="512"/>
      <c r="AB491" s="512"/>
      <c r="AC491" s="512"/>
      <c r="AD491" s="512"/>
      <c r="AE491" s="494"/>
      <c r="AF491" s="494"/>
      <c r="AI491" s="547"/>
      <c r="AJ491" s="520"/>
      <c r="AK491" s="500"/>
    </row>
    <row r="492" spans="2:37" ht="12.75" customHeight="1">
      <c r="B492" s="786"/>
      <c r="C492" s="850"/>
      <c r="D492" s="804"/>
      <c r="E492" s="805"/>
      <c r="F492" s="806"/>
      <c r="G492" s="814"/>
      <c r="H492" s="436" t="s">
        <v>220</v>
      </c>
      <c r="I492" s="252">
        <v>0</v>
      </c>
      <c r="J492" s="448">
        <f t="shared" si="75"/>
        <v>0</v>
      </c>
      <c r="K492" s="439" t="e">
        <f>#REF!*(1-$O$5)</f>
        <v>#REF!</v>
      </c>
      <c r="L492" s="807"/>
      <c r="M492" s="808"/>
      <c r="N492" s="807"/>
      <c r="O492" s="810"/>
      <c r="P492" s="802"/>
      <c r="Q492" s="812"/>
      <c r="R492" s="802"/>
      <c r="T492" s="512"/>
      <c r="U492" s="512"/>
      <c r="V492" s="512"/>
      <c r="W492" s="512"/>
      <c r="X492" s="512"/>
      <c r="Y492" s="512"/>
      <c r="Z492" s="512"/>
      <c r="AA492" s="512"/>
      <c r="AB492" s="512"/>
      <c r="AC492" s="512"/>
      <c r="AD492" s="512"/>
      <c r="AE492" s="494"/>
      <c r="AF492" s="494"/>
      <c r="AI492" s="547"/>
      <c r="AJ492" s="520"/>
      <c r="AK492" s="500"/>
    </row>
    <row r="493" spans="2:37" ht="12.75" customHeight="1">
      <c r="B493" s="786"/>
      <c r="C493" s="850"/>
      <c r="D493" s="804"/>
      <c r="E493" s="805"/>
      <c r="F493" s="806"/>
      <c r="G493" s="815"/>
      <c r="H493" s="436" t="s">
        <v>226</v>
      </c>
      <c r="I493" s="252">
        <v>0</v>
      </c>
      <c r="J493" s="448">
        <f t="shared" si="75"/>
        <v>0</v>
      </c>
      <c r="K493" s="439" t="e">
        <f>#REF!*(1-$O$5)</f>
        <v>#REF!</v>
      </c>
      <c r="L493" s="807"/>
      <c r="M493" s="808"/>
      <c r="N493" s="807"/>
      <c r="O493" s="811"/>
      <c r="P493" s="802"/>
      <c r="Q493" s="812"/>
      <c r="R493" s="802"/>
      <c r="T493" s="512"/>
      <c r="U493" s="512"/>
      <c r="V493" s="512"/>
      <c r="W493" s="512"/>
      <c r="X493" s="512"/>
      <c r="Y493" s="512"/>
      <c r="Z493" s="512"/>
      <c r="AA493" s="512"/>
      <c r="AB493" s="512"/>
      <c r="AC493" s="512"/>
      <c r="AD493" s="512"/>
      <c r="AE493" s="494"/>
      <c r="AF493" s="494"/>
      <c r="AI493" s="547"/>
      <c r="AJ493" s="520"/>
      <c r="AK493" s="500"/>
    </row>
    <row r="494" spans="2:37" ht="12.75" customHeight="1">
      <c r="B494" s="786">
        <v>121</v>
      </c>
      <c r="C494" s="850" t="s">
        <v>790</v>
      </c>
      <c r="D494" s="804"/>
      <c r="E494" s="805">
        <f t="shared" si="76"/>
        <v>0</v>
      </c>
      <c r="F494" s="806">
        <f>E494</f>
        <v>0</v>
      </c>
      <c r="G494" s="813" t="e">
        <f>F494*(1+$L$5)</f>
        <v>#REF!</v>
      </c>
      <c r="H494" s="436" t="s">
        <v>207</v>
      </c>
      <c r="I494" s="252"/>
      <c r="J494" s="448">
        <f t="shared" si="75"/>
        <v>0</v>
      </c>
      <c r="K494" s="439" t="e">
        <f>#REF!*(1-$O$5)</f>
        <v>#REF!</v>
      </c>
      <c r="L494" s="807" t="e">
        <f>SUM(J494*K494,J495*K495,J496*K496,J497*K497)</f>
        <v>#REF!</v>
      </c>
      <c r="M494" s="808">
        <v>15</v>
      </c>
      <c r="N494" s="807" t="e">
        <f>M494*L494</f>
        <v>#REF!</v>
      </c>
      <c r="O494" s="809" t="e">
        <f>N494*(1+$R$5)</f>
        <v>#REF!</v>
      </c>
      <c r="P494" s="802" t="e">
        <f>F494+N494</f>
        <v>#REF!</v>
      </c>
      <c r="Q494" s="802" t="e">
        <f>O494+G494</f>
        <v>#REF!</v>
      </c>
      <c r="R494" s="802" t="e">
        <f>Q494*(1+$U$5)</f>
        <v>#REF!</v>
      </c>
      <c r="T494" s="512"/>
      <c r="U494" s="512"/>
      <c r="V494" s="512"/>
      <c r="W494" s="512"/>
      <c r="X494" s="512"/>
      <c r="Y494" s="512"/>
      <c r="Z494" s="512"/>
      <c r="AA494" s="512"/>
      <c r="AB494" s="512"/>
      <c r="AC494" s="512"/>
      <c r="AD494" s="512"/>
      <c r="AE494" s="494"/>
      <c r="AF494" s="494"/>
      <c r="AI494" s="547"/>
      <c r="AJ494" s="520"/>
      <c r="AK494" s="500"/>
    </row>
    <row r="495" spans="2:37" ht="12.75" customHeight="1">
      <c r="B495" s="786"/>
      <c r="C495" s="850"/>
      <c r="D495" s="804"/>
      <c r="E495" s="805"/>
      <c r="F495" s="806"/>
      <c r="G495" s="814"/>
      <c r="H495" s="436" t="s">
        <v>185</v>
      </c>
      <c r="I495" s="252"/>
      <c r="J495" s="448">
        <f t="shared" si="75"/>
        <v>0</v>
      </c>
      <c r="K495" s="439" t="e">
        <f>#REF!*(1-$O$5)</f>
        <v>#REF!</v>
      </c>
      <c r="L495" s="807"/>
      <c r="M495" s="808"/>
      <c r="N495" s="807"/>
      <c r="O495" s="810"/>
      <c r="P495" s="802"/>
      <c r="Q495" s="812"/>
      <c r="R495" s="802"/>
      <c r="T495" s="512"/>
      <c r="U495" s="512"/>
      <c r="V495" s="512"/>
      <c r="W495" s="512"/>
      <c r="X495" s="512"/>
      <c r="Y495" s="512"/>
      <c r="Z495" s="512"/>
      <c r="AA495" s="512"/>
      <c r="AB495" s="512"/>
      <c r="AC495" s="512"/>
      <c r="AD495" s="512"/>
      <c r="AE495" s="494"/>
      <c r="AF495" s="494"/>
      <c r="AI495" s="547"/>
      <c r="AJ495" s="520"/>
      <c r="AK495" s="500"/>
    </row>
    <row r="496" spans="2:37" ht="12.75" customHeight="1">
      <c r="B496" s="786"/>
      <c r="C496" s="850"/>
      <c r="D496" s="804"/>
      <c r="E496" s="805"/>
      <c r="F496" s="806"/>
      <c r="G496" s="814"/>
      <c r="H496" s="436" t="s">
        <v>220</v>
      </c>
      <c r="I496" s="252">
        <v>0</v>
      </c>
      <c r="J496" s="448">
        <f t="shared" si="75"/>
        <v>0</v>
      </c>
      <c r="K496" s="439" t="e">
        <f>#REF!*(1-$O$5)</f>
        <v>#REF!</v>
      </c>
      <c r="L496" s="807"/>
      <c r="M496" s="808"/>
      <c r="N496" s="807"/>
      <c r="O496" s="810"/>
      <c r="P496" s="802"/>
      <c r="Q496" s="812"/>
      <c r="R496" s="802"/>
      <c r="T496" s="512"/>
      <c r="U496" s="512"/>
      <c r="V496" s="512"/>
      <c r="W496" s="512"/>
      <c r="X496" s="512"/>
      <c r="Y496" s="512"/>
      <c r="Z496" s="512"/>
      <c r="AA496" s="512"/>
      <c r="AB496" s="512"/>
      <c r="AC496" s="512"/>
      <c r="AD496" s="512"/>
      <c r="AE496" s="494"/>
      <c r="AF496" s="494"/>
      <c r="AI496" s="547"/>
      <c r="AJ496" s="520"/>
      <c r="AK496" s="500"/>
    </row>
    <row r="497" spans="2:37" ht="12.75" customHeight="1">
      <c r="B497" s="786"/>
      <c r="C497" s="850"/>
      <c r="D497" s="804"/>
      <c r="E497" s="805"/>
      <c r="F497" s="806"/>
      <c r="G497" s="815"/>
      <c r="H497" s="436" t="s">
        <v>226</v>
      </c>
      <c r="I497" s="252">
        <v>0</v>
      </c>
      <c r="J497" s="448">
        <f t="shared" si="75"/>
        <v>0</v>
      </c>
      <c r="K497" s="439" t="e">
        <f>#REF!*(1-$O$5)</f>
        <v>#REF!</v>
      </c>
      <c r="L497" s="807"/>
      <c r="M497" s="808"/>
      <c r="N497" s="807"/>
      <c r="O497" s="811"/>
      <c r="P497" s="802"/>
      <c r="Q497" s="812"/>
      <c r="R497" s="802"/>
      <c r="T497" s="512"/>
      <c r="U497" s="512"/>
      <c r="V497" s="512"/>
      <c r="W497" s="512"/>
      <c r="X497" s="512"/>
      <c r="Y497" s="512"/>
      <c r="Z497" s="512"/>
      <c r="AA497" s="512"/>
      <c r="AB497" s="512"/>
      <c r="AC497" s="512"/>
      <c r="AD497" s="512"/>
      <c r="AE497" s="494"/>
      <c r="AF497" s="494"/>
      <c r="AI497" s="547"/>
      <c r="AJ497" s="520"/>
      <c r="AK497" s="500"/>
    </row>
    <row r="498" spans="2:37" ht="12.75" customHeight="1">
      <c r="B498" s="786">
        <v>122</v>
      </c>
      <c r="C498" s="850" t="s">
        <v>791</v>
      </c>
      <c r="D498" s="804"/>
      <c r="E498" s="805">
        <f t="shared" si="76"/>
        <v>0</v>
      </c>
      <c r="F498" s="806">
        <f>E498</f>
        <v>0</v>
      </c>
      <c r="G498" s="813" t="e">
        <f>F498*(1+$L$5)</f>
        <v>#REF!</v>
      </c>
      <c r="H498" s="436" t="s">
        <v>207</v>
      </c>
      <c r="I498" s="252"/>
      <c r="J498" s="448">
        <f t="shared" ref="J498:J561" si="77">I498/60</f>
        <v>0</v>
      </c>
      <c r="K498" s="439" t="e">
        <f>#REF!*(1-$O$5)</f>
        <v>#REF!</v>
      </c>
      <c r="L498" s="807" t="e">
        <f>SUM(J498*K498,J499*K499,J500*K500,J501*K501)</f>
        <v>#REF!</v>
      </c>
      <c r="M498" s="808">
        <v>16</v>
      </c>
      <c r="N498" s="807" t="e">
        <f>M498*L498</f>
        <v>#REF!</v>
      </c>
      <c r="O498" s="809" t="e">
        <f>N498*(1+$R$5)</f>
        <v>#REF!</v>
      </c>
      <c r="P498" s="802" t="e">
        <f>F498+N498</f>
        <v>#REF!</v>
      </c>
      <c r="Q498" s="802" t="e">
        <f>O498+G498</f>
        <v>#REF!</v>
      </c>
      <c r="R498" s="802" t="e">
        <f>Q498*(1+$U$5)</f>
        <v>#REF!</v>
      </c>
      <c r="T498" s="512"/>
      <c r="U498" s="512"/>
      <c r="V498" s="512"/>
      <c r="W498" s="512"/>
      <c r="X498" s="512"/>
      <c r="Y498" s="512"/>
      <c r="Z498" s="512"/>
      <c r="AA498" s="512"/>
      <c r="AB498" s="512"/>
      <c r="AC498" s="512"/>
      <c r="AD498" s="512"/>
      <c r="AE498" s="494"/>
      <c r="AF498" s="494"/>
      <c r="AI498" s="547"/>
      <c r="AJ498" s="520"/>
      <c r="AK498" s="500"/>
    </row>
    <row r="499" spans="2:37" ht="12.75" customHeight="1">
      <c r="B499" s="786"/>
      <c r="C499" s="850"/>
      <c r="D499" s="804"/>
      <c r="E499" s="805"/>
      <c r="F499" s="806"/>
      <c r="G499" s="814"/>
      <c r="H499" s="436" t="s">
        <v>185</v>
      </c>
      <c r="I499" s="252"/>
      <c r="J499" s="448">
        <f t="shared" si="77"/>
        <v>0</v>
      </c>
      <c r="K499" s="439" t="e">
        <f>#REF!*(1-$O$5)</f>
        <v>#REF!</v>
      </c>
      <c r="L499" s="807"/>
      <c r="M499" s="808"/>
      <c r="N499" s="807"/>
      <c r="O499" s="810"/>
      <c r="P499" s="802"/>
      <c r="Q499" s="812"/>
      <c r="R499" s="802"/>
      <c r="T499" s="512"/>
      <c r="U499" s="512"/>
      <c r="V499" s="512"/>
      <c r="W499" s="512"/>
      <c r="X499" s="512"/>
      <c r="Y499" s="512"/>
      <c r="Z499" s="512"/>
      <c r="AA499" s="512"/>
      <c r="AB499" s="512"/>
      <c r="AC499" s="512"/>
      <c r="AD499" s="512"/>
      <c r="AE499" s="494"/>
      <c r="AF499" s="494"/>
      <c r="AI499" s="547"/>
      <c r="AJ499" s="520"/>
      <c r="AK499" s="500"/>
    </row>
    <row r="500" spans="2:37" ht="12.75" customHeight="1">
      <c r="B500" s="786"/>
      <c r="C500" s="850"/>
      <c r="D500" s="804"/>
      <c r="E500" s="805"/>
      <c r="F500" s="806"/>
      <c r="G500" s="814"/>
      <c r="H500" s="436" t="s">
        <v>220</v>
      </c>
      <c r="I500" s="252">
        <v>0</v>
      </c>
      <c r="J500" s="448">
        <f t="shared" si="77"/>
        <v>0</v>
      </c>
      <c r="K500" s="439" t="e">
        <f>#REF!*(1-$O$5)</f>
        <v>#REF!</v>
      </c>
      <c r="L500" s="807"/>
      <c r="M500" s="808"/>
      <c r="N500" s="807"/>
      <c r="O500" s="810"/>
      <c r="P500" s="802"/>
      <c r="Q500" s="812"/>
      <c r="R500" s="802"/>
      <c r="T500" s="512"/>
      <c r="U500" s="512"/>
      <c r="V500" s="512"/>
      <c r="W500" s="512"/>
      <c r="X500" s="512"/>
      <c r="Y500" s="512"/>
      <c r="Z500" s="512"/>
      <c r="AA500" s="512"/>
      <c r="AB500" s="512"/>
      <c r="AC500" s="512"/>
      <c r="AD500" s="512"/>
      <c r="AE500" s="494"/>
      <c r="AF500" s="494"/>
      <c r="AI500" s="547"/>
      <c r="AJ500" s="520"/>
      <c r="AK500" s="500"/>
    </row>
    <row r="501" spans="2:37" ht="12.75" customHeight="1">
      <c r="B501" s="786"/>
      <c r="C501" s="850"/>
      <c r="D501" s="804"/>
      <c r="E501" s="805"/>
      <c r="F501" s="806"/>
      <c r="G501" s="815"/>
      <c r="H501" s="436" t="s">
        <v>226</v>
      </c>
      <c r="I501" s="252">
        <v>0</v>
      </c>
      <c r="J501" s="448">
        <f t="shared" si="77"/>
        <v>0</v>
      </c>
      <c r="K501" s="439" t="e">
        <f>#REF!*(1-$O$5)</f>
        <v>#REF!</v>
      </c>
      <c r="L501" s="807"/>
      <c r="M501" s="808"/>
      <c r="N501" s="807"/>
      <c r="O501" s="811"/>
      <c r="P501" s="802"/>
      <c r="Q501" s="812"/>
      <c r="R501" s="802"/>
      <c r="T501" s="512"/>
      <c r="U501" s="512"/>
      <c r="V501" s="512"/>
      <c r="W501" s="512"/>
      <c r="X501" s="512"/>
      <c r="Y501" s="512"/>
      <c r="Z501" s="512"/>
      <c r="AA501" s="512"/>
      <c r="AB501" s="512"/>
      <c r="AC501" s="512"/>
      <c r="AD501" s="512"/>
      <c r="AE501" s="494"/>
      <c r="AF501" s="494"/>
      <c r="AI501" s="547"/>
      <c r="AJ501" s="520"/>
      <c r="AK501" s="500"/>
    </row>
    <row r="502" spans="2:37" ht="12.75" customHeight="1">
      <c r="B502" s="786">
        <v>123</v>
      </c>
      <c r="C502" s="850" t="s">
        <v>792</v>
      </c>
      <c r="D502" s="804"/>
      <c r="E502" s="805">
        <f t="shared" ref="E502:E562" si="78">D502*$I$5</f>
        <v>0</v>
      </c>
      <c r="F502" s="806">
        <f>E502</f>
        <v>0</v>
      </c>
      <c r="G502" s="813" t="e">
        <f>F502*(1+$L$5)</f>
        <v>#REF!</v>
      </c>
      <c r="H502" s="436" t="s">
        <v>207</v>
      </c>
      <c r="I502" s="252"/>
      <c r="J502" s="448">
        <f t="shared" si="77"/>
        <v>0</v>
      </c>
      <c r="K502" s="439" t="e">
        <f>#REF!*(1-$O$5)</f>
        <v>#REF!</v>
      </c>
      <c r="L502" s="807" t="e">
        <f>SUM(J502*K502,J503*K503,J504*K504,J505*K505)</f>
        <v>#REF!</v>
      </c>
      <c r="M502" s="808">
        <v>17</v>
      </c>
      <c r="N502" s="807" t="e">
        <f>M502*L502</f>
        <v>#REF!</v>
      </c>
      <c r="O502" s="809" t="e">
        <f>N502*(1+$R$5)</f>
        <v>#REF!</v>
      </c>
      <c r="P502" s="802" t="e">
        <f>F502+N502</f>
        <v>#REF!</v>
      </c>
      <c r="Q502" s="802" t="e">
        <f>O502+G502</f>
        <v>#REF!</v>
      </c>
      <c r="R502" s="802" t="e">
        <f>Q502*(1+$U$5)</f>
        <v>#REF!</v>
      </c>
      <c r="T502" s="512"/>
      <c r="U502" s="512"/>
      <c r="V502" s="512"/>
      <c r="W502" s="512"/>
      <c r="X502" s="512"/>
      <c r="Y502" s="512"/>
      <c r="Z502" s="512"/>
      <c r="AA502" s="512"/>
      <c r="AB502" s="512"/>
      <c r="AC502" s="512"/>
      <c r="AD502" s="512"/>
      <c r="AE502" s="494"/>
      <c r="AF502" s="494"/>
      <c r="AI502" s="547"/>
      <c r="AJ502" s="520"/>
      <c r="AK502" s="500"/>
    </row>
    <row r="503" spans="2:37" ht="12.75" customHeight="1">
      <c r="B503" s="786"/>
      <c r="C503" s="850"/>
      <c r="D503" s="804"/>
      <c r="E503" s="805"/>
      <c r="F503" s="806"/>
      <c r="G503" s="814"/>
      <c r="H503" s="436" t="s">
        <v>185</v>
      </c>
      <c r="I503" s="252"/>
      <c r="J503" s="448">
        <f t="shared" si="77"/>
        <v>0</v>
      </c>
      <c r="K503" s="439" t="e">
        <f>#REF!*(1-$O$5)</f>
        <v>#REF!</v>
      </c>
      <c r="L503" s="807"/>
      <c r="M503" s="808"/>
      <c r="N503" s="807"/>
      <c r="O503" s="810"/>
      <c r="P503" s="802"/>
      <c r="Q503" s="812"/>
      <c r="R503" s="802"/>
      <c r="T503" s="512"/>
      <c r="U503" s="512"/>
      <c r="V503" s="512"/>
      <c r="W503" s="512"/>
      <c r="X503" s="512"/>
      <c r="Y503" s="512"/>
      <c r="Z503" s="512"/>
      <c r="AA503" s="512"/>
      <c r="AB503" s="512"/>
      <c r="AC503" s="512"/>
      <c r="AD503" s="512"/>
      <c r="AE503" s="494"/>
      <c r="AF503" s="494"/>
      <c r="AI503" s="547"/>
      <c r="AJ503" s="520"/>
      <c r="AK503" s="500"/>
    </row>
    <row r="504" spans="2:37" ht="12.75" customHeight="1">
      <c r="B504" s="786"/>
      <c r="C504" s="850"/>
      <c r="D504" s="804"/>
      <c r="E504" s="805"/>
      <c r="F504" s="806"/>
      <c r="G504" s="814"/>
      <c r="H504" s="436" t="s">
        <v>220</v>
      </c>
      <c r="I504" s="252">
        <v>0</v>
      </c>
      <c r="J504" s="448">
        <f t="shared" si="77"/>
        <v>0</v>
      </c>
      <c r="K504" s="439" t="e">
        <f>#REF!*(1-$O$5)</f>
        <v>#REF!</v>
      </c>
      <c r="L504" s="807"/>
      <c r="M504" s="808"/>
      <c r="N504" s="807"/>
      <c r="O504" s="810"/>
      <c r="P504" s="802"/>
      <c r="Q504" s="812"/>
      <c r="R504" s="802"/>
      <c r="T504" s="512"/>
      <c r="U504" s="512"/>
      <c r="V504" s="512"/>
      <c r="W504" s="512"/>
      <c r="X504" s="512"/>
      <c r="Y504" s="512"/>
      <c r="Z504" s="512"/>
      <c r="AA504" s="512"/>
      <c r="AB504" s="512"/>
      <c r="AC504" s="512"/>
      <c r="AD504" s="512"/>
      <c r="AE504" s="494"/>
      <c r="AF504" s="494"/>
      <c r="AI504" s="547"/>
      <c r="AJ504" s="520"/>
      <c r="AK504" s="500"/>
    </row>
    <row r="505" spans="2:37" ht="12.75" customHeight="1">
      <c r="B505" s="786"/>
      <c r="C505" s="850"/>
      <c r="D505" s="804"/>
      <c r="E505" s="805"/>
      <c r="F505" s="806"/>
      <c r="G505" s="815"/>
      <c r="H505" s="436" t="s">
        <v>226</v>
      </c>
      <c r="I505" s="252">
        <v>0</v>
      </c>
      <c r="J505" s="448">
        <f t="shared" si="77"/>
        <v>0</v>
      </c>
      <c r="K505" s="439" t="e">
        <f>#REF!*(1-$O$5)</f>
        <v>#REF!</v>
      </c>
      <c r="L505" s="807"/>
      <c r="M505" s="808"/>
      <c r="N505" s="807"/>
      <c r="O505" s="811"/>
      <c r="P505" s="802"/>
      <c r="Q505" s="812"/>
      <c r="R505" s="802"/>
      <c r="T505" s="512"/>
      <c r="U505" s="512"/>
      <c r="V505" s="512"/>
      <c r="W505" s="512"/>
      <c r="X505" s="512"/>
      <c r="Y505" s="512"/>
      <c r="Z505" s="512"/>
      <c r="AA505" s="512"/>
      <c r="AB505" s="512"/>
      <c r="AC505" s="512"/>
      <c r="AD505" s="512"/>
      <c r="AE505" s="494"/>
      <c r="AF505" s="494"/>
      <c r="AI505" s="547"/>
      <c r="AJ505" s="520"/>
      <c r="AK505" s="500"/>
    </row>
    <row r="506" spans="2:37" ht="12.75" customHeight="1">
      <c r="B506" s="786">
        <v>124</v>
      </c>
      <c r="C506" s="850" t="s">
        <v>793</v>
      </c>
      <c r="D506" s="804"/>
      <c r="E506" s="805">
        <f t="shared" si="78"/>
        <v>0</v>
      </c>
      <c r="F506" s="806">
        <f>E506</f>
        <v>0</v>
      </c>
      <c r="G506" s="813" t="e">
        <f>F506*(1+$L$5)</f>
        <v>#REF!</v>
      </c>
      <c r="H506" s="436" t="s">
        <v>207</v>
      </c>
      <c r="I506" s="252"/>
      <c r="J506" s="448">
        <f t="shared" si="77"/>
        <v>0</v>
      </c>
      <c r="K506" s="439" t="e">
        <f>#REF!*(1-$O$5)</f>
        <v>#REF!</v>
      </c>
      <c r="L506" s="807" t="e">
        <f>SUM(J506*K506,J507*K507,J508*K508,J509*K509)</f>
        <v>#REF!</v>
      </c>
      <c r="M506" s="808">
        <v>18</v>
      </c>
      <c r="N506" s="807" t="e">
        <f>M506*L506</f>
        <v>#REF!</v>
      </c>
      <c r="O506" s="809" t="e">
        <f>N506*(1+$R$5)</f>
        <v>#REF!</v>
      </c>
      <c r="P506" s="802" t="e">
        <f>F506+N506</f>
        <v>#REF!</v>
      </c>
      <c r="Q506" s="802" t="e">
        <f>O506+G506</f>
        <v>#REF!</v>
      </c>
      <c r="R506" s="802" t="e">
        <f>Q506*(1+$U$5)</f>
        <v>#REF!</v>
      </c>
      <c r="T506" s="512"/>
      <c r="U506" s="512"/>
      <c r="V506" s="512"/>
      <c r="W506" s="512"/>
      <c r="X506" s="512"/>
      <c r="Y506" s="512"/>
      <c r="Z506" s="512"/>
      <c r="AA506" s="512"/>
      <c r="AB506" s="512"/>
      <c r="AC506" s="512"/>
      <c r="AD506" s="512"/>
      <c r="AE506" s="494"/>
      <c r="AF506" s="494"/>
      <c r="AI506" s="547"/>
      <c r="AJ506" s="520"/>
      <c r="AK506" s="500"/>
    </row>
    <row r="507" spans="2:37" ht="12.75" customHeight="1">
      <c r="B507" s="786"/>
      <c r="C507" s="850"/>
      <c r="D507" s="804"/>
      <c r="E507" s="805"/>
      <c r="F507" s="806"/>
      <c r="G507" s="814"/>
      <c r="H507" s="436" t="s">
        <v>185</v>
      </c>
      <c r="I507" s="252"/>
      <c r="J507" s="448">
        <f t="shared" si="77"/>
        <v>0</v>
      </c>
      <c r="K507" s="439" t="e">
        <f>#REF!*(1-$O$5)</f>
        <v>#REF!</v>
      </c>
      <c r="L507" s="807"/>
      <c r="M507" s="808"/>
      <c r="N507" s="807"/>
      <c r="O507" s="810"/>
      <c r="P507" s="802"/>
      <c r="Q507" s="812"/>
      <c r="R507" s="802"/>
      <c r="T507" s="512"/>
      <c r="U507" s="512"/>
      <c r="V507" s="512"/>
      <c r="W507" s="512"/>
      <c r="X507" s="512"/>
      <c r="Y507" s="512"/>
      <c r="Z507" s="512"/>
      <c r="AA507" s="512"/>
      <c r="AB507" s="512"/>
      <c r="AC507" s="512"/>
      <c r="AD507" s="512"/>
      <c r="AE507" s="494"/>
      <c r="AF507" s="494"/>
      <c r="AI507" s="547"/>
      <c r="AJ507" s="520"/>
      <c r="AK507" s="500"/>
    </row>
    <row r="508" spans="2:37" ht="12.75" customHeight="1">
      <c r="B508" s="786"/>
      <c r="C508" s="850"/>
      <c r="D508" s="804"/>
      <c r="E508" s="805"/>
      <c r="F508" s="806"/>
      <c r="G508" s="814"/>
      <c r="H508" s="436" t="s">
        <v>220</v>
      </c>
      <c r="I508" s="252">
        <v>0</v>
      </c>
      <c r="J508" s="448">
        <f t="shared" si="77"/>
        <v>0</v>
      </c>
      <c r="K508" s="439" t="e">
        <f>#REF!*(1-$O$5)</f>
        <v>#REF!</v>
      </c>
      <c r="L508" s="807"/>
      <c r="M508" s="808"/>
      <c r="N508" s="807"/>
      <c r="O508" s="810"/>
      <c r="P508" s="802"/>
      <c r="Q508" s="812"/>
      <c r="R508" s="802"/>
      <c r="T508" s="512"/>
      <c r="U508" s="512"/>
      <c r="V508" s="512"/>
      <c r="W508" s="512"/>
      <c r="X508" s="512"/>
      <c r="Y508" s="512"/>
      <c r="Z508" s="512"/>
      <c r="AA508" s="512"/>
      <c r="AB508" s="512"/>
      <c r="AC508" s="512"/>
      <c r="AD508" s="512"/>
      <c r="AE508" s="494"/>
      <c r="AF508" s="494"/>
      <c r="AI508" s="547"/>
      <c r="AJ508" s="520"/>
      <c r="AK508" s="500"/>
    </row>
    <row r="509" spans="2:37" ht="12.75" customHeight="1">
      <c r="B509" s="786"/>
      <c r="C509" s="850"/>
      <c r="D509" s="804"/>
      <c r="E509" s="805"/>
      <c r="F509" s="806"/>
      <c r="G509" s="815"/>
      <c r="H509" s="436" t="s">
        <v>226</v>
      </c>
      <c r="I509" s="252">
        <v>0</v>
      </c>
      <c r="J509" s="448">
        <f t="shared" si="77"/>
        <v>0</v>
      </c>
      <c r="K509" s="439" t="e">
        <f>#REF!*(1-$O$5)</f>
        <v>#REF!</v>
      </c>
      <c r="L509" s="807"/>
      <c r="M509" s="808"/>
      <c r="N509" s="807"/>
      <c r="O509" s="811"/>
      <c r="P509" s="802"/>
      <c r="Q509" s="812"/>
      <c r="R509" s="802"/>
      <c r="T509" s="512"/>
      <c r="U509" s="512"/>
      <c r="V509" s="512"/>
      <c r="W509" s="512"/>
      <c r="X509" s="512"/>
      <c r="Y509" s="512"/>
      <c r="Z509" s="512"/>
      <c r="AA509" s="512"/>
      <c r="AB509" s="512"/>
      <c r="AC509" s="512"/>
      <c r="AD509" s="512"/>
      <c r="AE509" s="494"/>
      <c r="AF509" s="494"/>
      <c r="AI509" s="547"/>
      <c r="AJ509" s="520"/>
      <c r="AK509" s="500"/>
    </row>
    <row r="510" spans="2:37" ht="12.75" customHeight="1">
      <c r="B510" s="786">
        <v>125</v>
      </c>
      <c r="C510" s="850" t="s">
        <v>794</v>
      </c>
      <c r="D510" s="804"/>
      <c r="E510" s="805">
        <f t="shared" si="78"/>
        <v>0</v>
      </c>
      <c r="F510" s="806">
        <f>E510</f>
        <v>0</v>
      </c>
      <c r="G510" s="813" t="e">
        <f>F510*(1+$L$5)</f>
        <v>#REF!</v>
      </c>
      <c r="H510" s="436" t="s">
        <v>207</v>
      </c>
      <c r="I510" s="252"/>
      <c r="J510" s="448">
        <f t="shared" si="77"/>
        <v>0</v>
      </c>
      <c r="K510" s="439" t="e">
        <f>#REF!*(1-$O$5)</f>
        <v>#REF!</v>
      </c>
      <c r="L510" s="807" t="e">
        <f>SUM(J510*K510,J511*K511,J512*K512,J513*K513)</f>
        <v>#REF!</v>
      </c>
      <c r="M510" s="808">
        <v>19</v>
      </c>
      <c r="N510" s="807" t="e">
        <f>M510*L510</f>
        <v>#REF!</v>
      </c>
      <c r="O510" s="809" t="e">
        <f>N510*(1+$R$5)</f>
        <v>#REF!</v>
      </c>
      <c r="P510" s="802" t="e">
        <f>F510+N510</f>
        <v>#REF!</v>
      </c>
      <c r="Q510" s="802" t="e">
        <f>O510+G510</f>
        <v>#REF!</v>
      </c>
      <c r="R510" s="802" t="e">
        <f>Q510*(1+$U$5)</f>
        <v>#REF!</v>
      </c>
      <c r="T510" s="512"/>
      <c r="U510" s="512"/>
      <c r="V510" s="512"/>
      <c r="W510" s="512"/>
      <c r="X510" s="512"/>
      <c r="Y510" s="512"/>
      <c r="Z510" s="512"/>
      <c r="AA510" s="512"/>
      <c r="AB510" s="512"/>
      <c r="AC510" s="512"/>
      <c r="AD510" s="512"/>
      <c r="AE510" s="494"/>
      <c r="AF510" s="494"/>
      <c r="AI510" s="547"/>
      <c r="AJ510" s="520"/>
      <c r="AK510" s="500"/>
    </row>
    <row r="511" spans="2:37" ht="12.75" customHeight="1">
      <c r="B511" s="786"/>
      <c r="C511" s="850"/>
      <c r="D511" s="804"/>
      <c r="E511" s="805"/>
      <c r="F511" s="806"/>
      <c r="G511" s="814"/>
      <c r="H511" s="436" t="s">
        <v>185</v>
      </c>
      <c r="I511" s="252"/>
      <c r="J511" s="448">
        <f t="shared" si="77"/>
        <v>0</v>
      </c>
      <c r="K511" s="439" t="e">
        <f>#REF!*(1-$O$5)</f>
        <v>#REF!</v>
      </c>
      <c r="L511" s="807"/>
      <c r="M511" s="808"/>
      <c r="N511" s="807"/>
      <c r="O511" s="810"/>
      <c r="P511" s="802"/>
      <c r="Q511" s="812"/>
      <c r="R511" s="802"/>
      <c r="T511" s="512"/>
      <c r="U511" s="512"/>
      <c r="V511" s="512"/>
      <c r="W511" s="512"/>
      <c r="X511" s="512"/>
      <c r="Y511" s="512"/>
      <c r="Z511" s="512"/>
      <c r="AA511" s="512"/>
      <c r="AB511" s="512"/>
      <c r="AC511" s="512"/>
      <c r="AD511" s="512"/>
      <c r="AE511" s="494"/>
      <c r="AF511" s="494"/>
      <c r="AI511" s="547"/>
      <c r="AJ511" s="520"/>
      <c r="AK511" s="500"/>
    </row>
    <row r="512" spans="2:37" ht="12.75" customHeight="1">
      <c r="B512" s="786"/>
      <c r="C512" s="850"/>
      <c r="D512" s="804"/>
      <c r="E512" s="805"/>
      <c r="F512" s="806"/>
      <c r="G512" s="814"/>
      <c r="H512" s="436" t="s">
        <v>220</v>
      </c>
      <c r="I512" s="252">
        <v>0</v>
      </c>
      <c r="J512" s="448">
        <f t="shared" si="77"/>
        <v>0</v>
      </c>
      <c r="K512" s="439" t="e">
        <f>#REF!*(1-$O$5)</f>
        <v>#REF!</v>
      </c>
      <c r="L512" s="807"/>
      <c r="M512" s="808"/>
      <c r="N512" s="807"/>
      <c r="O512" s="810"/>
      <c r="P512" s="802"/>
      <c r="Q512" s="812"/>
      <c r="R512" s="802"/>
      <c r="T512" s="512"/>
      <c r="U512" s="512"/>
      <c r="V512" s="512"/>
      <c r="W512" s="512"/>
      <c r="X512" s="512"/>
      <c r="Y512" s="512"/>
      <c r="Z512" s="512"/>
      <c r="AA512" s="512"/>
      <c r="AB512" s="512"/>
      <c r="AC512" s="512"/>
      <c r="AD512" s="512"/>
      <c r="AE512" s="494"/>
      <c r="AF512" s="494"/>
      <c r="AI512" s="547"/>
      <c r="AJ512" s="520"/>
      <c r="AK512" s="500"/>
    </row>
    <row r="513" spans="2:37" ht="12.75" customHeight="1">
      <c r="B513" s="786"/>
      <c r="C513" s="850"/>
      <c r="D513" s="804"/>
      <c r="E513" s="805"/>
      <c r="F513" s="806"/>
      <c r="G513" s="815"/>
      <c r="H513" s="436" t="s">
        <v>226</v>
      </c>
      <c r="I513" s="252">
        <v>0</v>
      </c>
      <c r="J513" s="448">
        <f t="shared" si="77"/>
        <v>0</v>
      </c>
      <c r="K513" s="439" t="e">
        <f>#REF!*(1-$O$5)</f>
        <v>#REF!</v>
      </c>
      <c r="L513" s="807"/>
      <c r="M513" s="808"/>
      <c r="N513" s="807"/>
      <c r="O513" s="811"/>
      <c r="P513" s="802"/>
      <c r="Q513" s="812"/>
      <c r="R513" s="802"/>
      <c r="T513" s="512"/>
      <c r="U513" s="512"/>
      <c r="V513" s="512"/>
      <c r="W513" s="512"/>
      <c r="X513" s="512"/>
      <c r="Y513" s="512"/>
      <c r="Z513" s="512"/>
      <c r="AA513" s="512"/>
      <c r="AB513" s="512"/>
      <c r="AC513" s="512"/>
      <c r="AD513" s="512"/>
      <c r="AE513" s="494"/>
      <c r="AF513" s="494"/>
      <c r="AI513" s="547"/>
      <c r="AJ513" s="520"/>
      <c r="AK513" s="500"/>
    </row>
    <row r="514" spans="2:37" ht="12.75" customHeight="1">
      <c r="B514" s="786">
        <v>126</v>
      </c>
      <c r="C514" s="850" t="s">
        <v>795</v>
      </c>
      <c r="D514" s="804"/>
      <c r="E514" s="805">
        <f t="shared" si="78"/>
        <v>0</v>
      </c>
      <c r="F514" s="806">
        <f>E514</f>
        <v>0</v>
      </c>
      <c r="G514" s="813" t="e">
        <f>F514*(1+$L$5)</f>
        <v>#REF!</v>
      </c>
      <c r="H514" s="436" t="s">
        <v>207</v>
      </c>
      <c r="I514" s="252"/>
      <c r="J514" s="448">
        <f t="shared" si="77"/>
        <v>0</v>
      </c>
      <c r="K514" s="439" t="e">
        <f>#REF!*(1-$O$5)</f>
        <v>#REF!</v>
      </c>
      <c r="L514" s="807" t="e">
        <f>SUM(J514*K514,J515*K515,J516*K516,J517*K517)</f>
        <v>#REF!</v>
      </c>
      <c r="M514" s="808">
        <v>20</v>
      </c>
      <c r="N514" s="807" t="e">
        <f>M514*L514</f>
        <v>#REF!</v>
      </c>
      <c r="O514" s="809" t="e">
        <f>N514*(1+$R$5)</f>
        <v>#REF!</v>
      </c>
      <c r="P514" s="802" t="e">
        <f>F514+N514</f>
        <v>#REF!</v>
      </c>
      <c r="Q514" s="802" t="e">
        <f>O514+G514</f>
        <v>#REF!</v>
      </c>
      <c r="R514" s="802" t="e">
        <f>Q514*(1+$U$5)</f>
        <v>#REF!</v>
      </c>
      <c r="T514" s="512"/>
      <c r="U514" s="512"/>
      <c r="V514" s="512"/>
      <c r="W514" s="512"/>
      <c r="X514" s="512"/>
      <c r="Y514" s="512"/>
      <c r="Z514" s="512"/>
      <c r="AA514" s="512"/>
      <c r="AB514" s="512"/>
      <c r="AC514" s="512"/>
      <c r="AD514" s="512"/>
      <c r="AE514" s="494"/>
      <c r="AF514" s="494"/>
      <c r="AI514" s="547"/>
      <c r="AJ514" s="520"/>
      <c r="AK514" s="500"/>
    </row>
    <row r="515" spans="2:37" ht="12.75" customHeight="1">
      <c r="B515" s="786"/>
      <c r="C515" s="850"/>
      <c r="D515" s="804"/>
      <c r="E515" s="805"/>
      <c r="F515" s="806"/>
      <c r="G515" s="814"/>
      <c r="H515" s="436" t="s">
        <v>185</v>
      </c>
      <c r="I515" s="252"/>
      <c r="J515" s="448">
        <f t="shared" si="77"/>
        <v>0</v>
      </c>
      <c r="K515" s="439" t="e">
        <f>#REF!*(1-$O$5)</f>
        <v>#REF!</v>
      </c>
      <c r="L515" s="807"/>
      <c r="M515" s="808"/>
      <c r="N515" s="807"/>
      <c r="O515" s="810"/>
      <c r="P515" s="802"/>
      <c r="Q515" s="812"/>
      <c r="R515" s="802"/>
      <c r="T515" s="512"/>
      <c r="U515" s="512"/>
      <c r="V515" s="512"/>
      <c r="W515" s="512"/>
      <c r="X515" s="512"/>
      <c r="Y515" s="512"/>
      <c r="Z515" s="512"/>
      <c r="AA515" s="512"/>
      <c r="AB515" s="512"/>
      <c r="AC515" s="512"/>
      <c r="AD515" s="512"/>
      <c r="AE515" s="494"/>
      <c r="AF515" s="494"/>
      <c r="AI515" s="547"/>
      <c r="AJ515" s="520"/>
      <c r="AK515" s="500"/>
    </row>
    <row r="516" spans="2:37" ht="12.75" customHeight="1">
      <c r="B516" s="786"/>
      <c r="C516" s="850"/>
      <c r="D516" s="804"/>
      <c r="E516" s="805"/>
      <c r="F516" s="806"/>
      <c r="G516" s="814"/>
      <c r="H516" s="436" t="s">
        <v>220</v>
      </c>
      <c r="I516" s="252">
        <v>0</v>
      </c>
      <c r="J516" s="448">
        <f t="shared" si="77"/>
        <v>0</v>
      </c>
      <c r="K516" s="439" t="e">
        <f>#REF!*(1-$O$5)</f>
        <v>#REF!</v>
      </c>
      <c r="L516" s="807"/>
      <c r="M516" s="808"/>
      <c r="N516" s="807"/>
      <c r="O516" s="810"/>
      <c r="P516" s="802"/>
      <c r="Q516" s="812"/>
      <c r="R516" s="802"/>
      <c r="T516" s="512"/>
      <c r="U516" s="512"/>
      <c r="V516" s="512"/>
      <c r="W516" s="512"/>
      <c r="X516" s="512"/>
      <c r="Y516" s="512"/>
      <c r="Z516" s="512"/>
      <c r="AA516" s="512"/>
      <c r="AB516" s="512"/>
      <c r="AC516" s="512"/>
      <c r="AD516" s="512"/>
      <c r="AE516" s="494"/>
      <c r="AF516" s="494"/>
      <c r="AI516" s="547"/>
      <c r="AJ516" s="520"/>
      <c r="AK516" s="500"/>
    </row>
    <row r="517" spans="2:37" ht="12.75" customHeight="1">
      <c r="B517" s="786"/>
      <c r="C517" s="850"/>
      <c r="D517" s="804"/>
      <c r="E517" s="805"/>
      <c r="F517" s="806"/>
      <c r="G517" s="815"/>
      <c r="H517" s="436" t="s">
        <v>226</v>
      </c>
      <c r="I517" s="252">
        <v>0</v>
      </c>
      <c r="J517" s="448">
        <f t="shared" si="77"/>
        <v>0</v>
      </c>
      <c r="K517" s="439" t="e">
        <f>#REF!*(1-$O$5)</f>
        <v>#REF!</v>
      </c>
      <c r="L517" s="807"/>
      <c r="M517" s="808"/>
      <c r="N517" s="807"/>
      <c r="O517" s="811"/>
      <c r="P517" s="802"/>
      <c r="Q517" s="812"/>
      <c r="R517" s="802"/>
      <c r="T517" s="512"/>
      <c r="U517" s="512"/>
      <c r="V517" s="512"/>
      <c r="W517" s="512"/>
      <c r="X517" s="512"/>
      <c r="Y517" s="512"/>
      <c r="Z517" s="512"/>
      <c r="AA517" s="512"/>
      <c r="AB517" s="512"/>
      <c r="AC517" s="512"/>
      <c r="AD517" s="512"/>
      <c r="AE517" s="494"/>
      <c r="AF517" s="494"/>
      <c r="AI517" s="547"/>
      <c r="AJ517" s="520"/>
      <c r="AK517" s="500"/>
    </row>
    <row r="518" spans="2:37" ht="12.75" customHeight="1">
      <c r="B518" s="786">
        <v>127</v>
      </c>
      <c r="C518" s="850" t="s">
        <v>796</v>
      </c>
      <c r="D518" s="804"/>
      <c r="E518" s="805">
        <f t="shared" si="78"/>
        <v>0</v>
      </c>
      <c r="F518" s="806">
        <f>E518</f>
        <v>0</v>
      </c>
      <c r="G518" s="813" t="e">
        <f>F518*(1+$L$5)</f>
        <v>#REF!</v>
      </c>
      <c r="H518" s="436" t="s">
        <v>207</v>
      </c>
      <c r="I518" s="252"/>
      <c r="J518" s="448">
        <f t="shared" si="77"/>
        <v>0</v>
      </c>
      <c r="K518" s="439" t="e">
        <f>#REF!*(1-$O$5)</f>
        <v>#REF!</v>
      </c>
      <c r="L518" s="807" t="e">
        <f>SUM(J518*K518,J519*K519,J520*K520,J521*K521)</f>
        <v>#REF!</v>
      </c>
      <c r="M518" s="808">
        <v>21</v>
      </c>
      <c r="N518" s="807" t="e">
        <f>M518*L518</f>
        <v>#REF!</v>
      </c>
      <c r="O518" s="809" t="e">
        <f>N518*(1+$R$5)</f>
        <v>#REF!</v>
      </c>
      <c r="P518" s="802" t="e">
        <f>F518+N518</f>
        <v>#REF!</v>
      </c>
      <c r="Q518" s="802" t="e">
        <f>O518+G518</f>
        <v>#REF!</v>
      </c>
      <c r="R518" s="802" t="e">
        <f>Q518*(1+$U$5)</f>
        <v>#REF!</v>
      </c>
      <c r="T518" s="512"/>
      <c r="U518" s="512"/>
      <c r="V518" s="512"/>
      <c r="W518" s="512"/>
      <c r="X518" s="512"/>
      <c r="Y518" s="512"/>
      <c r="Z518" s="512"/>
      <c r="AA518" s="512"/>
      <c r="AB518" s="512"/>
      <c r="AC518" s="512"/>
      <c r="AD518" s="512"/>
      <c r="AE518" s="494"/>
      <c r="AF518" s="494"/>
      <c r="AI518" s="547"/>
      <c r="AJ518" s="520"/>
      <c r="AK518" s="500"/>
    </row>
    <row r="519" spans="2:37" ht="12.75" customHeight="1">
      <c r="B519" s="786"/>
      <c r="C519" s="850"/>
      <c r="D519" s="804"/>
      <c r="E519" s="805"/>
      <c r="F519" s="806"/>
      <c r="G519" s="814"/>
      <c r="H519" s="436" t="s">
        <v>185</v>
      </c>
      <c r="I519" s="252"/>
      <c r="J519" s="448">
        <f t="shared" si="77"/>
        <v>0</v>
      </c>
      <c r="K519" s="439" t="e">
        <f>#REF!*(1-$O$5)</f>
        <v>#REF!</v>
      </c>
      <c r="L519" s="807"/>
      <c r="M519" s="808"/>
      <c r="N519" s="807"/>
      <c r="O519" s="810"/>
      <c r="P519" s="802"/>
      <c r="Q519" s="812"/>
      <c r="R519" s="802"/>
      <c r="T519" s="512"/>
      <c r="U519" s="512"/>
      <c r="V519" s="512"/>
      <c r="W519" s="512"/>
      <c r="X519" s="512"/>
      <c r="Y519" s="512"/>
      <c r="Z519" s="512"/>
      <c r="AA519" s="512"/>
      <c r="AB519" s="512"/>
      <c r="AC519" s="512"/>
      <c r="AD519" s="512"/>
      <c r="AE519" s="494"/>
      <c r="AF519" s="494"/>
      <c r="AI519" s="547"/>
      <c r="AJ519" s="520"/>
      <c r="AK519" s="500"/>
    </row>
    <row r="520" spans="2:37" ht="12.75" customHeight="1">
      <c r="B520" s="786"/>
      <c r="C520" s="850"/>
      <c r="D520" s="804"/>
      <c r="E520" s="805"/>
      <c r="F520" s="806"/>
      <c r="G520" s="814"/>
      <c r="H520" s="436" t="s">
        <v>220</v>
      </c>
      <c r="I520" s="252">
        <v>0</v>
      </c>
      <c r="J520" s="448">
        <f t="shared" si="77"/>
        <v>0</v>
      </c>
      <c r="K520" s="439" t="e">
        <f>#REF!*(1-$O$5)</f>
        <v>#REF!</v>
      </c>
      <c r="L520" s="807"/>
      <c r="M520" s="808"/>
      <c r="N520" s="807"/>
      <c r="O520" s="810"/>
      <c r="P520" s="802"/>
      <c r="Q520" s="812"/>
      <c r="R520" s="802"/>
      <c r="T520" s="512"/>
      <c r="U520" s="512"/>
      <c r="V520" s="512"/>
      <c r="W520" s="512"/>
      <c r="X520" s="512"/>
      <c r="Y520" s="512"/>
      <c r="Z520" s="512"/>
      <c r="AA520" s="512"/>
      <c r="AB520" s="512"/>
      <c r="AC520" s="512"/>
      <c r="AD520" s="512"/>
      <c r="AE520" s="494"/>
      <c r="AF520" s="494"/>
      <c r="AI520" s="547"/>
      <c r="AJ520" s="520"/>
      <c r="AK520" s="500"/>
    </row>
    <row r="521" spans="2:37" ht="12.75" customHeight="1">
      <c r="B521" s="786"/>
      <c r="C521" s="850"/>
      <c r="D521" s="804"/>
      <c r="E521" s="805"/>
      <c r="F521" s="806"/>
      <c r="G521" s="815"/>
      <c r="H521" s="436" t="s">
        <v>226</v>
      </c>
      <c r="I521" s="252">
        <v>0</v>
      </c>
      <c r="J521" s="448">
        <f t="shared" si="77"/>
        <v>0</v>
      </c>
      <c r="K521" s="439" t="e">
        <f>#REF!*(1-$O$5)</f>
        <v>#REF!</v>
      </c>
      <c r="L521" s="807"/>
      <c r="M521" s="808"/>
      <c r="N521" s="807"/>
      <c r="O521" s="811"/>
      <c r="P521" s="802"/>
      <c r="Q521" s="812"/>
      <c r="R521" s="802"/>
      <c r="T521" s="512"/>
      <c r="U521" s="512"/>
      <c r="V521" s="512"/>
      <c r="W521" s="512"/>
      <c r="X521" s="512"/>
      <c r="Y521" s="512"/>
      <c r="Z521" s="512"/>
      <c r="AA521" s="512"/>
      <c r="AB521" s="512"/>
      <c r="AC521" s="512"/>
      <c r="AD521" s="512"/>
      <c r="AE521" s="494"/>
      <c r="AF521" s="494"/>
      <c r="AI521" s="547"/>
      <c r="AJ521" s="520"/>
      <c r="AK521" s="500"/>
    </row>
    <row r="522" spans="2:37" ht="12.75" customHeight="1">
      <c r="B522" s="786">
        <v>128</v>
      </c>
      <c r="C522" s="850" t="s">
        <v>797</v>
      </c>
      <c r="D522" s="804"/>
      <c r="E522" s="805">
        <f t="shared" si="78"/>
        <v>0</v>
      </c>
      <c r="F522" s="806">
        <f>E522</f>
        <v>0</v>
      </c>
      <c r="G522" s="813" t="e">
        <f>F522*(1+$L$5)</f>
        <v>#REF!</v>
      </c>
      <c r="H522" s="436" t="s">
        <v>207</v>
      </c>
      <c r="I522" s="252"/>
      <c r="J522" s="448">
        <f t="shared" si="77"/>
        <v>0</v>
      </c>
      <c r="K522" s="439" t="e">
        <f>#REF!*(1-$O$5)</f>
        <v>#REF!</v>
      </c>
      <c r="L522" s="807" t="e">
        <f>SUM(J522*K522,J523*K523,J524*K524,J525*K525)</f>
        <v>#REF!</v>
      </c>
      <c r="M522" s="808">
        <v>22</v>
      </c>
      <c r="N522" s="807" t="e">
        <f>M522*L522</f>
        <v>#REF!</v>
      </c>
      <c r="O522" s="809" t="e">
        <f>N522*(1+$R$5)</f>
        <v>#REF!</v>
      </c>
      <c r="P522" s="802" t="e">
        <f>F522+N522</f>
        <v>#REF!</v>
      </c>
      <c r="Q522" s="802" t="e">
        <f>O522+G522</f>
        <v>#REF!</v>
      </c>
      <c r="R522" s="802" t="e">
        <f>Q522*(1+$U$5)</f>
        <v>#REF!</v>
      </c>
      <c r="T522" s="512"/>
      <c r="U522" s="512"/>
      <c r="V522" s="512"/>
      <c r="W522" s="512"/>
      <c r="X522" s="512"/>
      <c r="Y522" s="512"/>
      <c r="Z522" s="512"/>
      <c r="AA522" s="512"/>
      <c r="AB522" s="512"/>
      <c r="AC522" s="512"/>
      <c r="AD522" s="512"/>
      <c r="AE522" s="494"/>
      <c r="AF522" s="494"/>
      <c r="AI522" s="547"/>
      <c r="AJ522" s="520"/>
      <c r="AK522" s="500"/>
    </row>
    <row r="523" spans="2:37" ht="12.75" customHeight="1">
      <c r="B523" s="786"/>
      <c r="C523" s="850"/>
      <c r="D523" s="804"/>
      <c r="E523" s="805"/>
      <c r="F523" s="806"/>
      <c r="G523" s="814"/>
      <c r="H523" s="436" t="s">
        <v>185</v>
      </c>
      <c r="I523" s="252"/>
      <c r="J523" s="448">
        <f t="shared" si="77"/>
        <v>0</v>
      </c>
      <c r="K523" s="439" t="e">
        <f>#REF!*(1-$O$5)</f>
        <v>#REF!</v>
      </c>
      <c r="L523" s="807"/>
      <c r="M523" s="808"/>
      <c r="N523" s="807"/>
      <c r="O523" s="810"/>
      <c r="P523" s="802"/>
      <c r="Q523" s="812"/>
      <c r="R523" s="802"/>
      <c r="T523" s="512"/>
      <c r="U523" s="512"/>
      <c r="V523" s="512"/>
      <c r="W523" s="512"/>
      <c r="X523" s="512"/>
      <c r="Y523" s="512"/>
      <c r="Z523" s="512"/>
      <c r="AA523" s="512"/>
      <c r="AB523" s="512"/>
      <c r="AC523" s="512"/>
      <c r="AD523" s="512"/>
      <c r="AE523" s="494"/>
      <c r="AF523" s="494"/>
      <c r="AI523" s="494"/>
      <c r="AJ523" s="494"/>
      <c r="AK523" s="500"/>
    </row>
    <row r="524" spans="2:37" ht="12.75" customHeight="1">
      <c r="B524" s="786"/>
      <c r="C524" s="850"/>
      <c r="D524" s="804"/>
      <c r="E524" s="805"/>
      <c r="F524" s="806"/>
      <c r="G524" s="814"/>
      <c r="H524" s="436" t="s">
        <v>220</v>
      </c>
      <c r="I524" s="252">
        <v>0</v>
      </c>
      <c r="J524" s="448">
        <f t="shared" si="77"/>
        <v>0</v>
      </c>
      <c r="K524" s="439" t="e">
        <f>#REF!*(1-$O$5)</f>
        <v>#REF!</v>
      </c>
      <c r="L524" s="807"/>
      <c r="M524" s="808"/>
      <c r="N524" s="807"/>
      <c r="O524" s="810"/>
      <c r="P524" s="802"/>
      <c r="Q524" s="812"/>
      <c r="R524" s="802"/>
      <c r="T524" s="512"/>
      <c r="U524" s="512"/>
      <c r="V524" s="512"/>
      <c r="W524" s="512"/>
      <c r="X524" s="512"/>
      <c r="Y524" s="512"/>
      <c r="Z524" s="512"/>
      <c r="AA524" s="512"/>
      <c r="AB524" s="512"/>
      <c r="AC524" s="512"/>
      <c r="AD524" s="512"/>
      <c r="AE524" s="494"/>
      <c r="AF524" s="494"/>
      <c r="AI524" s="494"/>
      <c r="AJ524" s="494"/>
      <c r="AK524" s="500"/>
    </row>
    <row r="525" spans="2:37" ht="12.75" customHeight="1">
      <c r="B525" s="786"/>
      <c r="C525" s="850"/>
      <c r="D525" s="804"/>
      <c r="E525" s="805"/>
      <c r="F525" s="806"/>
      <c r="G525" s="815"/>
      <c r="H525" s="436" t="s">
        <v>226</v>
      </c>
      <c r="I525" s="252">
        <v>0</v>
      </c>
      <c r="J525" s="448">
        <f t="shared" si="77"/>
        <v>0</v>
      </c>
      <c r="K525" s="439" t="e">
        <f>#REF!*(1-$O$5)</f>
        <v>#REF!</v>
      </c>
      <c r="L525" s="807"/>
      <c r="M525" s="808"/>
      <c r="N525" s="807"/>
      <c r="O525" s="811"/>
      <c r="P525" s="802"/>
      <c r="Q525" s="812"/>
      <c r="R525" s="802"/>
      <c r="T525" s="512"/>
      <c r="U525" s="512"/>
      <c r="V525" s="512"/>
      <c r="W525" s="512"/>
      <c r="X525" s="512"/>
      <c r="Y525" s="512"/>
      <c r="Z525" s="512"/>
      <c r="AA525" s="512"/>
      <c r="AB525" s="512"/>
      <c r="AC525" s="512"/>
      <c r="AD525" s="512"/>
      <c r="AE525" s="494"/>
      <c r="AF525" s="494"/>
      <c r="AI525" s="494"/>
      <c r="AJ525" s="494"/>
      <c r="AK525" s="500"/>
    </row>
    <row r="526" spans="2:37" ht="12.75" customHeight="1">
      <c r="B526" s="786">
        <v>129</v>
      </c>
      <c r="C526" s="850" t="s">
        <v>798</v>
      </c>
      <c r="D526" s="804"/>
      <c r="E526" s="805">
        <f t="shared" si="78"/>
        <v>0</v>
      </c>
      <c r="F526" s="806">
        <f>E526</f>
        <v>0</v>
      </c>
      <c r="G526" s="813" t="e">
        <f>F526*(1+$L$5)</f>
        <v>#REF!</v>
      </c>
      <c r="H526" s="436" t="s">
        <v>207</v>
      </c>
      <c r="I526" s="252"/>
      <c r="J526" s="448">
        <f t="shared" si="77"/>
        <v>0</v>
      </c>
      <c r="K526" s="439" t="e">
        <f>#REF!*(1-$O$5)</f>
        <v>#REF!</v>
      </c>
      <c r="L526" s="807" t="e">
        <f>SUM(J526*K526,J527*K527,J528*K528,J529*K529)</f>
        <v>#REF!</v>
      </c>
      <c r="M526" s="808">
        <v>23</v>
      </c>
      <c r="N526" s="807" t="e">
        <f>M526*L526</f>
        <v>#REF!</v>
      </c>
      <c r="O526" s="809" t="e">
        <f>N526*(1+$R$5)</f>
        <v>#REF!</v>
      </c>
      <c r="P526" s="802" t="e">
        <f>F526+N526</f>
        <v>#REF!</v>
      </c>
      <c r="Q526" s="802" t="e">
        <f>O526+G526</f>
        <v>#REF!</v>
      </c>
      <c r="R526" s="802" t="e">
        <f>Q526*(1+$U$5)</f>
        <v>#REF!</v>
      </c>
      <c r="T526" s="512"/>
      <c r="U526" s="512"/>
      <c r="V526" s="512"/>
      <c r="W526" s="512"/>
      <c r="X526" s="512"/>
      <c r="Y526" s="512"/>
      <c r="Z526" s="512"/>
      <c r="AA526" s="512"/>
      <c r="AB526" s="512"/>
      <c r="AC526" s="512"/>
      <c r="AD526" s="512"/>
      <c r="AE526" s="494"/>
      <c r="AF526" s="494"/>
      <c r="AI526" s="494"/>
      <c r="AJ526" s="494"/>
      <c r="AK526" s="500"/>
    </row>
    <row r="527" spans="2:37" ht="12.75" customHeight="1">
      <c r="B527" s="786"/>
      <c r="C527" s="850"/>
      <c r="D527" s="804"/>
      <c r="E527" s="805"/>
      <c r="F527" s="806"/>
      <c r="G527" s="814"/>
      <c r="H527" s="436" t="s">
        <v>185</v>
      </c>
      <c r="I527" s="252"/>
      <c r="J527" s="448">
        <f t="shared" si="77"/>
        <v>0</v>
      </c>
      <c r="K527" s="439" t="e">
        <f>#REF!*(1-$O$5)</f>
        <v>#REF!</v>
      </c>
      <c r="L527" s="807"/>
      <c r="M527" s="808"/>
      <c r="N527" s="807"/>
      <c r="O527" s="810"/>
      <c r="P527" s="802"/>
      <c r="Q527" s="812"/>
      <c r="R527" s="802"/>
      <c r="T527" s="512"/>
      <c r="U527" s="512"/>
      <c r="V527" s="512"/>
      <c r="W527" s="512"/>
      <c r="X527" s="512"/>
      <c r="Y527" s="512"/>
      <c r="Z527" s="512"/>
      <c r="AA527" s="512"/>
      <c r="AB527" s="512"/>
      <c r="AC527" s="512"/>
      <c r="AD527" s="512"/>
      <c r="AE527" s="494"/>
      <c r="AF527" s="494"/>
      <c r="AI527" s="494"/>
      <c r="AJ527" s="494"/>
      <c r="AK527" s="500"/>
    </row>
    <row r="528" spans="2:37" ht="12.75" customHeight="1">
      <c r="B528" s="786"/>
      <c r="C528" s="850"/>
      <c r="D528" s="804"/>
      <c r="E528" s="805"/>
      <c r="F528" s="806"/>
      <c r="G528" s="814"/>
      <c r="H528" s="436" t="s">
        <v>220</v>
      </c>
      <c r="I528" s="252">
        <v>0</v>
      </c>
      <c r="J528" s="448">
        <f t="shared" si="77"/>
        <v>0</v>
      </c>
      <c r="K528" s="439" t="e">
        <f>#REF!*(1-$O$5)</f>
        <v>#REF!</v>
      </c>
      <c r="L528" s="807"/>
      <c r="M528" s="808"/>
      <c r="N528" s="807"/>
      <c r="O528" s="810"/>
      <c r="P528" s="802"/>
      <c r="Q528" s="812"/>
      <c r="R528" s="802"/>
      <c r="T528" s="512"/>
      <c r="U528" s="512"/>
      <c r="V528" s="512"/>
      <c r="W528" s="512"/>
      <c r="X528" s="512"/>
      <c r="Y528" s="512"/>
      <c r="Z528" s="512"/>
      <c r="AA528" s="512"/>
      <c r="AB528" s="512"/>
      <c r="AC528" s="512"/>
      <c r="AD528" s="512"/>
      <c r="AE528" s="494"/>
      <c r="AF528" s="494"/>
      <c r="AI528" s="494"/>
      <c r="AJ528" s="494"/>
      <c r="AK528" s="500"/>
    </row>
    <row r="529" spans="2:37" ht="12.75" customHeight="1">
      <c r="B529" s="786"/>
      <c r="C529" s="850"/>
      <c r="D529" s="804"/>
      <c r="E529" s="805"/>
      <c r="F529" s="806"/>
      <c r="G529" s="815"/>
      <c r="H529" s="436" t="s">
        <v>226</v>
      </c>
      <c r="I529" s="252">
        <v>0</v>
      </c>
      <c r="J529" s="448">
        <f t="shared" si="77"/>
        <v>0</v>
      </c>
      <c r="K529" s="439" t="e">
        <f>#REF!*(1-$O$5)</f>
        <v>#REF!</v>
      </c>
      <c r="L529" s="807"/>
      <c r="M529" s="808"/>
      <c r="N529" s="807"/>
      <c r="O529" s="811"/>
      <c r="P529" s="802"/>
      <c r="Q529" s="812"/>
      <c r="R529" s="802"/>
      <c r="T529" s="512"/>
      <c r="U529" s="512"/>
      <c r="V529" s="512"/>
      <c r="W529" s="512"/>
      <c r="X529" s="512"/>
      <c r="Y529" s="512"/>
      <c r="Z529" s="512"/>
      <c r="AA529" s="512"/>
      <c r="AB529" s="512"/>
      <c r="AC529" s="512"/>
      <c r="AD529" s="512"/>
      <c r="AE529" s="494"/>
      <c r="AF529" s="494"/>
      <c r="AI529" s="494"/>
      <c r="AJ529" s="494"/>
      <c r="AK529" s="500"/>
    </row>
    <row r="530" spans="2:37" ht="12.75" customHeight="1">
      <c r="B530" s="786">
        <v>130</v>
      </c>
      <c r="C530" s="850" t="s">
        <v>799</v>
      </c>
      <c r="D530" s="804"/>
      <c r="E530" s="805">
        <f t="shared" si="78"/>
        <v>0</v>
      </c>
      <c r="F530" s="806">
        <f>E530</f>
        <v>0</v>
      </c>
      <c r="G530" s="813" t="e">
        <f>F530*(1+$L$5)</f>
        <v>#REF!</v>
      </c>
      <c r="H530" s="436" t="s">
        <v>207</v>
      </c>
      <c r="I530" s="252"/>
      <c r="J530" s="448">
        <f t="shared" si="77"/>
        <v>0</v>
      </c>
      <c r="K530" s="439" t="e">
        <f>#REF!*(1-$O$5)</f>
        <v>#REF!</v>
      </c>
      <c r="L530" s="807" t="e">
        <f>SUM(J530*K530,J531*K531,J532*K532,J533*K533)</f>
        <v>#REF!</v>
      </c>
      <c r="M530" s="808">
        <v>24</v>
      </c>
      <c r="N530" s="807" t="e">
        <f>M530*L530</f>
        <v>#REF!</v>
      </c>
      <c r="O530" s="809" t="e">
        <f>N530*(1+$R$5)</f>
        <v>#REF!</v>
      </c>
      <c r="P530" s="802" t="e">
        <f>F530+N530</f>
        <v>#REF!</v>
      </c>
      <c r="Q530" s="802" t="e">
        <f>O530+G530</f>
        <v>#REF!</v>
      </c>
      <c r="R530" s="802" t="e">
        <f>Q530*(1+$U$5)</f>
        <v>#REF!</v>
      </c>
      <c r="T530" s="512"/>
      <c r="U530" s="512"/>
      <c r="V530" s="512"/>
      <c r="W530" s="512"/>
      <c r="X530" s="512"/>
      <c r="Y530" s="512"/>
      <c r="Z530" s="512"/>
      <c r="AA530" s="512"/>
      <c r="AB530" s="512"/>
      <c r="AC530" s="512"/>
      <c r="AD530" s="512"/>
      <c r="AE530" s="494"/>
      <c r="AF530" s="494"/>
      <c r="AI530" s="494"/>
      <c r="AJ530" s="494"/>
      <c r="AK530" s="500"/>
    </row>
    <row r="531" spans="2:37" ht="12.75" customHeight="1">
      <c r="B531" s="786"/>
      <c r="C531" s="850"/>
      <c r="D531" s="804"/>
      <c r="E531" s="805"/>
      <c r="F531" s="806"/>
      <c r="G531" s="814"/>
      <c r="H531" s="436" t="s">
        <v>185</v>
      </c>
      <c r="I531" s="252"/>
      <c r="J531" s="448">
        <f t="shared" si="77"/>
        <v>0</v>
      </c>
      <c r="K531" s="439" t="e">
        <f>#REF!*(1-$O$5)</f>
        <v>#REF!</v>
      </c>
      <c r="L531" s="807"/>
      <c r="M531" s="808"/>
      <c r="N531" s="807"/>
      <c r="O531" s="810"/>
      <c r="P531" s="802"/>
      <c r="Q531" s="812"/>
      <c r="R531" s="802"/>
      <c r="T531" s="512"/>
      <c r="U531" s="512"/>
      <c r="V531" s="512"/>
      <c r="W531" s="512"/>
      <c r="X531" s="512"/>
      <c r="Y531" s="512"/>
      <c r="Z531" s="512"/>
      <c r="AA531" s="512"/>
      <c r="AB531" s="512"/>
      <c r="AC531" s="512"/>
      <c r="AD531" s="512"/>
      <c r="AE531" s="494"/>
      <c r="AF531" s="494"/>
      <c r="AI531" s="494"/>
      <c r="AJ531" s="494"/>
      <c r="AK531" s="500"/>
    </row>
    <row r="532" spans="2:37" ht="12.75" customHeight="1">
      <c r="B532" s="786"/>
      <c r="C532" s="850"/>
      <c r="D532" s="804"/>
      <c r="E532" s="805"/>
      <c r="F532" s="806"/>
      <c r="G532" s="814"/>
      <c r="H532" s="436" t="s">
        <v>220</v>
      </c>
      <c r="I532" s="252">
        <v>0</v>
      </c>
      <c r="J532" s="448">
        <f t="shared" si="77"/>
        <v>0</v>
      </c>
      <c r="K532" s="439" t="e">
        <f>#REF!*(1-$O$5)</f>
        <v>#REF!</v>
      </c>
      <c r="L532" s="807"/>
      <c r="M532" s="808"/>
      <c r="N532" s="807"/>
      <c r="O532" s="810"/>
      <c r="P532" s="802"/>
      <c r="Q532" s="812"/>
      <c r="R532" s="802"/>
      <c r="T532" s="512"/>
      <c r="U532" s="512"/>
      <c r="V532" s="512"/>
      <c r="W532" s="512"/>
      <c r="X532" s="512"/>
      <c r="Y532" s="512"/>
      <c r="Z532" s="512"/>
      <c r="AA532" s="512"/>
      <c r="AB532" s="512"/>
      <c r="AC532" s="512"/>
      <c r="AD532" s="512"/>
      <c r="AE532" s="494"/>
      <c r="AF532" s="494"/>
      <c r="AI532" s="494"/>
      <c r="AJ532" s="494"/>
      <c r="AK532" s="500"/>
    </row>
    <row r="533" spans="2:37" ht="12.75" customHeight="1">
      <c r="B533" s="786"/>
      <c r="C533" s="850"/>
      <c r="D533" s="804"/>
      <c r="E533" s="805"/>
      <c r="F533" s="806"/>
      <c r="G533" s="815"/>
      <c r="H533" s="436" t="s">
        <v>226</v>
      </c>
      <c r="I533" s="252">
        <v>0</v>
      </c>
      <c r="J533" s="448">
        <f t="shared" si="77"/>
        <v>0</v>
      </c>
      <c r="K533" s="439" t="e">
        <f>#REF!*(1-$O$5)</f>
        <v>#REF!</v>
      </c>
      <c r="L533" s="807"/>
      <c r="M533" s="808"/>
      <c r="N533" s="807"/>
      <c r="O533" s="811"/>
      <c r="P533" s="802"/>
      <c r="Q533" s="812"/>
      <c r="R533" s="802"/>
      <c r="T533" s="512"/>
      <c r="U533" s="512"/>
      <c r="V533" s="512"/>
      <c r="W533" s="512"/>
      <c r="X533" s="512"/>
      <c r="Y533" s="512"/>
      <c r="Z533" s="512"/>
      <c r="AA533" s="512"/>
      <c r="AB533" s="512"/>
      <c r="AC533" s="512"/>
      <c r="AD533" s="512"/>
      <c r="AE533" s="494"/>
      <c r="AF533" s="494"/>
      <c r="AI533" s="494"/>
      <c r="AJ533" s="494"/>
      <c r="AK533" s="500"/>
    </row>
    <row r="534" spans="2:37" ht="12.75" customHeight="1">
      <c r="B534" s="786">
        <v>131</v>
      </c>
      <c r="C534" s="850" t="s">
        <v>800</v>
      </c>
      <c r="D534" s="804"/>
      <c r="E534" s="805">
        <f t="shared" si="78"/>
        <v>0</v>
      </c>
      <c r="F534" s="806">
        <f>E534</f>
        <v>0</v>
      </c>
      <c r="G534" s="813" t="e">
        <f>F534*(1+$L$5)</f>
        <v>#REF!</v>
      </c>
      <c r="H534" s="436" t="s">
        <v>207</v>
      </c>
      <c r="I534" s="252"/>
      <c r="J534" s="448">
        <f t="shared" si="77"/>
        <v>0</v>
      </c>
      <c r="K534" s="439" t="e">
        <f>#REF!*(1-$O$5)</f>
        <v>#REF!</v>
      </c>
      <c r="L534" s="807" t="e">
        <f>SUM(J534*K534,J535*K535,J536*K536,J537*K537)</f>
        <v>#REF!</v>
      </c>
      <c r="M534" s="808">
        <v>25</v>
      </c>
      <c r="N534" s="807" t="e">
        <f>M534*L534</f>
        <v>#REF!</v>
      </c>
      <c r="O534" s="809" t="e">
        <f>N534*(1+$R$5)</f>
        <v>#REF!</v>
      </c>
      <c r="P534" s="802" t="e">
        <f>F534+N534</f>
        <v>#REF!</v>
      </c>
      <c r="Q534" s="802" t="e">
        <f>O534+G534</f>
        <v>#REF!</v>
      </c>
      <c r="R534" s="802" t="e">
        <f>Q534*(1+$U$5)</f>
        <v>#REF!</v>
      </c>
      <c r="T534" s="512"/>
      <c r="U534" s="512"/>
      <c r="V534" s="512"/>
      <c r="W534" s="512"/>
      <c r="X534" s="512"/>
      <c r="Y534" s="512"/>
      <c r="Z534" s="512"/>
      <c r="AA534" s="512"/>
      <c r="AB534" s="512"/>
      <c r="AC534" s="512"/>
      <c r="AD534" s="512"/>
      <c r="AE534" s="494"/>
      <c r="AF534" s="494"/>
      <c r="AI534" s="494"/>
      <c r="AJ534" s="494"/>
      <c r="AK534" s="500"/>
    </row>
    <row r="535" spans="2:37" ht="12.75" customHeight="1">
      <c r="B535" s="786"/>
      <c r="C535" s="850"/>
      <c r="D535" s="804"/>
      <c r="E535" s="805"/>
      <c r="F535" s="806"/>
      <c r="G535" s="814"/>
      <c r="H535" s="436" t="s">
        <v>185</v>
      </c>
      <c r="I535" s="252"/>
      <c r="J535" s="448">
        <f t="shared" si="77"/>
        <v>0</v>
      </c>
      <c r="K535" s="439" t="e">
        <f>#REF!*(1-$O$5)</f>
        <v>#REF!</v>
      </c>
      <c r="L535" s="807"/>
      <c r="M535" s="808"/>
      <c r="N535" s="807"/>
      <c r="O535" s="810"/>
      <c r="P535" s="802"/>
      <c r="Q535" s="812"/>
      <c r="R535" s="802"/>
      <c r="T535" s="512"/>
      <c r="U535" s="512"/>
      <c r="V535" s="512"/>
      <c r="W535" s="512"/>
      <c r="X535" s="512"/>
      <c r="Y535" s="512"/>
      <c r="Z535" s="512"/>
      <c r="AA535" s="512"/>
      <c r="AB535" s="512"/>
      <c r="AC535" s="512"/>
      <c r="AD535" s="512"/>
      <c r="AE535" s="494"/>
      <c r="AF535" s="494"/>
    </row>
    <row r="536" spans="2:37" ht="12.75" customHeight="1">
      <c r="B536" s="786"/>
      <c r="C536" s="850"/>
      <c r="D536" s="804"/>
      <c r="E536" s="805"/>
      <c r="F536" s="806"/>
      <c r="G536" s="814"/>
      <c r="H536" s="436" t="s">
        <v>220</v>
      </c>
      <c r="I536" s="252">
        <v>0</v>
      </c>
      <c r="J536" s="448">
        <f t="shared" si="77"/>
        <v>0</v>
      </c>
      <c r="K536" s="439" t="e">
        <f>#REF!*(1-$O$5)</f>
        <v>#REF!</v>
      </c>
      <c r="L536" s="807"/>
      <c r="M536" s="808"/>
      <c r="N536" s="807"/>
      <c r="O536" s="810"/>
      <c r="P536" s="802"/>
      <c r="Q536" s="812"/>
      <c r="R536" s="802"/>
      <c r="T536" s="512"/>
      <c r="U536" s="512"/>
      <c r="V536" s="512"/>
      <c r="W536" s="512"/>
      <c r="X536" s="512"/>
      <c r="Y536" s="512"/>
      <c r="Z536" s="512"/>
      <c r="AA536" s="512"/>
      <c r="AB536" s="512"/>
      <c r="AC536" s="512"/>
      <c r="AD536" s="512"/>
      <c r="AE536" s="494"/>
      <c r="AF536" s="494"/>
    </row>
    <row r="537" spans="2:37" ht="12.75" customHeight="1">
      <c r="B537" s="786"/>
      <c r="C537" s="850"/>
      <c r="D537" s="804"/>
      <c r="E537" s="805"/>
      <c r="F537" s="806"/>
      <c r="G537" s="815"/>
      <c r="H537" s="436" t="s">
        <v>226</v>
      </c>
      <c r="I537" s="252">
        <v>0</v>
      </c>
      <c r="J537" s="448">
        <f t="shared" si="77"/>
        <v>0</v>
      </c>
      <c r="K537" s="439" t="e">
        <f>#REF!*(1-$O$5)</f>
        <v>#REF!</v>
      </c>
      <c r="L537" s="807"/>
      <c r="M537" s="808"/>
      <c r="N537" s="807"/>
      <c r="O537" s="811"/>
      <c r="P537" s="802"/>
      <c r="Q537" s="812"/>
      <c r="R537" s="802"/>
      <c r="T537" s="512"/>
      <c r="U537" s="512"/>
      <c r="V537" s="512"/>
      <c r="W537" s="512"/>
      <c r="X537" s="512"/>
      <c r="Y537" s="512"/>
      <c r="Z537" s="512"/>
      <c r="AA537" s="512"/>
      <c r="AB537" s="512"/>
      <c r="AC537" s="512"/>
      <c r="AD537" s="512"/>
      <c r="AE537" s="494"/>
      <c r="AF537" s="494"/>
    </row>
    <row r="538" spans="2:37" ht="12.75" customHeight="1">
      <c r="B538" s="786">
        <v>132</v>
      </c>
      <c r="C538" s="850" t="s">
        <v>801</v>
      </c>
      <c r="D538" s="804"/>
      <c r="E538" s="805">
        <f t="shared" si="78"/>
        <v>0</v>
      </c>
      <c r="F538" s="806">
        <f>E538</f>
        <v>0</v>
      </c>
      <c r="G538" s="813" t="e">
        <f>F538*(1+$L$5)</f>
        <v>#REF!</v>
      </c>
      <c r="H538" s="436" t="s">
        <v>207</v>
      </c>
      <c r="I538" s="252"/>
      <c r="J538" s="448">
        <f t="shared" si="77"/>
        <v>0</v>
      </c>
      <c r="K538" s="439" t="e">
        <f>#REF!*(1-$O$5)</f>
        <v>#REF!</v>
      </c>
      <c r="L538" s="807" t="e">
        <f>SUM(J538*K538,J539*K539,J540*K540,J541*K541)</f>
        <v>#REF!</v>
      </c>
      <c r="M538" s="808">
        <v>26</v>
      </c>
      <c r="N538" s="807" t="e">
        <f>M538*L538</f>
        <v>#REF!</v>
      </c>
      <c r="O538" s="809" t="e">
        <f>N538*(1+$R$5)</f>
        <v>#REF!</v>
      </c>
      <c r="P538" s="802" t="e">
        <f>F538+N538</f>
        <v>#REF!</v>
      </c>
      <c r="Q538" s="802" t="e">
        <f>O538+G538</f>
        <v>#REF!</v>
      </c>
      <c r="R538" s="802" t="e">
        <f>Q538*(1+$U$5)</f>
        <v>#REF!</v>
      </c>
      <c r="T538" s="512"/>
      <c r="U538" s="512"/>
      <c r="V538" s="512"/>
      <c r="W538" s="512"/>
      <c r="X538" s="512"/>
      <c r="Y538" s="512"/>
      <c r="Z538" s="512"/>
      <c r="AA538" s="512"/>
      <c r="AB538" s="512"/>
      <c r="AC538" s="512"/>
      <c r="AD538" s="512"/>
      <c r="AE538" s="494"/>
      <c r="AF538" s="494"/>
      <c r="AI538" s="494"/>
      <c r="AJ538" s="494"/>
      <c r="AK538" s="500"/>
    </row>
    <row r="539" spans="2:37" ht="12.75" customHeight="1">
      <c r="B539" s="786"/>
      <c r="C539" s="850"/>
      <c r="D539" s="804"/>
      <c r="E539" s="805"/>
      <c r="F539" s="806"/>
      <c r="G539" s="814"/>
      <c r="H539" s="436" t="s">
        <v>185</v>
      </c>
      <c r="I539" s="252"/>
      <c r="J539" s="448">
        <f t="shared" si="77"/>
        <v>0</v>
      </c>
      <c r="K539" s="439" t="e">
        <f>#REF!*(1-$O$5)</f>
        <v>#REF!</v>
      </c>
      <c r="L539" s="807"/>
      <c r="M539" s="808"/>
      <c r="N539" s="807"/>
      <c r="O539" s="810"/>
      <c r="P539" s="802"/>
      <c r="Q539" s="812"/>
      <c r="R539" s="802"/>
      <c r="T539" s="512"/>
      <c r="U539" s="512"/>
      <c r="V539" s="512"/>
      <c r="W539" s="512"/>
      <c r="X539" s="512"/>
      <c r="Y539" s="512"/>
      <c r="Z539" s="512"/>
      <c r="AA539" s="512"/>
      <c r="AB539" s="512"/>
      <c r="AC539" s="512"/>
      <c r="AD539" s="512"/>
      <c r="AE539" s="494"/>
      <c r="AF539" s="494"/>
    </row>
    <row r="540" spans="2:37" ht="12.75" customHeight="1">
      <c r="B540" s="786"/>
      <c r="C540" s="850"/>
      <c r="D540" s="804"/>
      <c r="E540" s="805"/>
      <c r="F540" s="806"/>
      <c r="G540" s="814"/>
      <c r="H540" s="436" t="s">
        <v>220</v>
      </c>
      <c r="I540" s="252">
        <v>0</v>
      </c>
      <c r="J540" s="448">
        <f t="shared" si="77"/>
        <v>0</v>
      </c>
      <c r="K540" s="439" t="e">
        <f>#REF!*(1-$O$5)</f>
        <v>#REF!</v>
      </c>
      <c r="L540" s="807"/>
      <c r="M540" s="808"/>
      <c r="N540" s="807"/>
      <c r="O540" s="810"/>
      <c r="P540" s="802"/>
      <c r="Q540" s="812"/>
      <c r="R540" s="802"/>
      <c r="T540" s="512"/>
      <c r="U540" s="512"/>
      <c r="V540" s="512"/>
      <c r="W540" s="512"/>
      <c r="X540" s="512"/>
      <c r="Y540" s="512"/>
      <c r="Z540" s="512"/>
      <c r="AA540" s="512"/>
      <c r="AB540" s="512"/>
      <c r="AC540" s="512"/>
      <c r="AD540" s="512"/>
      <c r="AE540" s="494"/>
      <c r="AF540" s="494"/>
    </row>
    <row r="541" spans="2:37" ht="12.75" customHeight="1">
      <c r="B541" s="786"/>
      <c r="C541" s="850"/>
      <c r="D541" s="804"/>
      <c r="E541" s="805"/>
      <c r="F541" s="806"/>
      <c r="G541" s="815"/>
      <c r="H541" s="436" t="s">
        <v>226</v>
      </c>
      <c r="I541" s="252">
        <v>0</v>
      </c>
      <c r="J541" s="448">
        <f t="shared" si="77"/>
        <v>0</v>
      </c>
      <c r="K541" s="439" t="e">
        <f>#REF!*(1-$O$5)</f>
        <v>#REF!</v>
      </c>
      <c r="L541" s="807"/>
      <c r="M541" s="808"/>
      <c r="N541" s="807"/>
      <c r="O541" s="811"/>
      <c r="P541" s="802"/>
      <c r="Q541" s="812"/>
      <c r="R541" s="802"/>
      <c r="T541" s="512"/>
      <c r="U541" s="512"/>
      <c r="V541" s="512"/>
      <c r="W541" s="512"/>
      <c r="X541" s="512"/>
      <c r="Y541" s="512"/>
      <c r="Z541" s="512"/>
      <c r="AA541" s="512"/>
      <c r="AB541" s="512"/>
      <c r="AC541" s="512"/>
      <c r="AD541" s="512"/>
      <c r="AE541" s="494"/>
      <c r="AF541" s="494"/>
    </row>
    <row r="542" spans="2:37" ht="12.75" customHeight="1">
      <c r="B542" s="786">
        <v>133</v>
      </c>
      <c r="C542" s="850" t="s">
        <v>802</v>
      </c>
      <c r="D542" s="804"/>
      <c r="E542" s="805">
        <f t="shared" si="78"/>
        <v>0</v>
      </c>
      <c r="F542" s="806">
        <f>E542</f>
        <v>0</v>
      </c>
      <c r="G542" s="813" t="e">
        <f>F542*(1+$L$5)</f>
        <v>#REF!</v>
      </c>
      <c r="H542" s="436" t="s">
        <v>207</v>
      </c>
      <c r="I542" s="252"/>
      <c r="J542" s="448">
        <f t="shared" si="77"/>
        <v>0</v>
      </c>
      <c r="K542" s="439" t="e">
        <f>#REF!*(1-$O$5)</f>
        <v>#REF!</v>
      </c>
      <c r="L542" s="807" t="e">
        <f>SUM(J542*K542,J543*K543,J544*K544,J545*K545)</f>
        <v>#REF!</v>
      </c>
      <c r="M542" s="808">
        <v>27</v>
      </c>
      <c r="N542" s="807" t="e">
        <f>M542*L542</f>
        <v>#REF!</v>
      </c>
      <c r="O542" s="809" t="e">
        <f>N542*(1+$R$5)</f>
        <v>#REF!</v>
      </c>
      <c r="P542" s="802" t="e">
        <f>F542+N542</f>
        <v>#REF!</v>
      </c>
      <c r="Q542" s="802" t="e">
        <f>O542+G542</f>
        <v>#REF!</v>
      </c>
      <c r="R542" s="802" t="e">
        <f>Q542*(1+$U$5)</f>
        <v>#REF!</v>
      </c>
      <c r="T542" s="512"/>
      <c r="U542" s="512"/>
      <c r="V542" s="512"/>
      <c r="W542" s="512"/>
      <c r="X542" s="512"/>
      <c r="Y542" s="512"/>
      <c r="Z542" s="512"/>
      <c r="AA542" s="512"/>
      <c r="AB542" s="512"/>
      <c r="AC542" s="512"/>
      <c r="AD542" s="512"/>
      <c r="AE542" s="494"/>
      <c r="AF542" s="494"/>
    </row>
    <row r="543" spans="2:37" ht="12.75" customHeight="1">
      <c r="B543" s="786"/>
      <c r="C543" s="850"/>
      <c r="D543" s="804"/>
      <c r="E543" s="805"/>
      <c r="F543" s="806"/>
      <c r="G543" s="814"/>
      <c r="H543" s="436" t="s">
        <v>185</v>
      </c>
      <c r="I543" s="252"/>
      <c r="J543" s="448">
        <f t="shared" si="77"/>
        <v>0</v>
      </c>
      <c r="K543" s="439" t="e">
        <f>#REF!*(1-$O$5)</f>
        <v>#REF!</v>
      </c>
      <c r="L543" s="807"/>
      <c r="M543" s="808"/>
      <c r="N543" s="807"/>
      <c r="O543" s="810"/>
      <c r="P543" s="802"/>
      <c r="Q543" s="812"/>
      <c r="R543" s="802"/>
      <c r="T543" s="512"/>
      <c r="U543" s="512"/>
      <c r="V543" s="512"/>
      <c r="W543" s="512"/>
      <c r="X543" s="512"/>
      <c r="Y543" s="512"/>
      <c r="Z543" s="512"/>
      <c r="AA543" s="512"/>
      <c r="AB543" s="512"/>
      <c r="AC543" s="512"/>
      <c r="AD543" s="512"/>
      <c r="AE543" s="494"/>
      <c r="AF543" s="494"/>
    </row>
    <row r="544" spans="2:37" ht="12.75" customHeight="1">
      <c r="B544" s="786"/>
      <c r="C544" s="850"/>
      <c r="D544" s="804"/>
      <c r="E544" s="805"/>
      <c r="F544" s="806"/>
      <c r="G544" s="814"/>
      <c r="H544" s="436" t="s">
        <v>220</v>
      </c>
      <c r="I544" s="252">
        <v>0</v>
      </c>
      <c r="J544" s="448">
        <f t="shared" si="77"/>
        <v>0</v>
      </c>
      <c r="K544" s="439" t="e">
        <f>#REF!*(1-$O$5)</f>
        <v>#REF!</v>
      </c>
      <c r="L544" s="807"/>
      <c r="M544" s="808"/>
      <c r="N544" s="807"/>
      <c r="O544" s="810"/>
      <c r="P544" s="802"/>
      <c r="Q544" s="812"/>
      <c r="R544" s="802"/>
      <c r="T544" s="512"/>
      <c r="U544" s="512"/>
      <c r="V544" s="512"/>
      <c r="W544" s="512"/>
      <c r="X544" s="512"/>
      <c r="Y544" s="512"/>
      <c r="Z544" s="512"/>
      <c r="AA544" s="512"/>
      <c r="AB544" s="512"/>
      <c r="AC544" s="512"/>
      <c r="AD544" s="512"/>
      <c r="AE544" s="494"/>
      <c r="AF544" s="494"/>
    </row>
    <row r="545" spans="2:32" ht="12.75" customHeight="1">
      <c r="B545" s="786"/>
      <c r="C545" s="787"/>
      <c r="D545" s="862"/>
      <c r="E545" s="805"/>
      <c r="F545" s="806"/>
      <c r="G545" s="815"/>
      <c r="H545" s="436" t="s">
        <v>226</v>
      </c>
      <c r="I545" s="252">
        <v>0</v>
      </c>
      <c r="J545" s="448">
        <f t="shared" si="77"/>
        <v>0</v>
      </c>
      <c r="K545" s="439" t="e">
        <f>#REF!*(1-$O$5)</f>
        <v>#REF!</v>
      </c>
      <c r="L545" s="807"/>
      <c r="M545" s="808"/>
      <c r="N545" s="807"/>
      <c r="O545" s="811"/>
      <c r="P545" s="802"/>
      <c r="Q545" s="812"/>
      <c r="R545" s="802"/>
      <c r="T545" s="512"/>
      <c r="U545" s="512"/>
      <c r="V545" s="512"/>
      <c r="W545" s="512"/>
      <c r="X545" s="512"/>
      <c r="Y545" s="512"/>
      <c r="Z545" s="512"/>
      <c r="AA545" s="512"/>
      <c r="AB545" s="512"/>
      <c r="AC545" s="512"/>
      <c r="AD545" s="512"/>
      <c r="AE545" s="494"/>
      <c r="AF545" s="494"/>
    </row>
    <row r="546" spans="2:32" ht="12.75" customHeight="1">
      <c r="B546" s="786">
        <v>134</v>
      </c>
      <c r="C546" s="850" t="s">
        <v>803</v>
      </c>
      <c r="D546" s="804"/>
      <c r="E546" s="805">
        <f t="shared" si="78"/>
        <v>0</v>
      </c>
      <c r="F546" s="806">
        <f>E546</f>
        <v>0</v>
      </c>
      <c r="G546" s="813" t="e">
        <f>F546*(1+$L$5)</f>
        <v>#REF!</v>
      </c>
      <c r="H546" s="436" t="s">
        <v>207</v>
      </c>
      <c r="I546" s="252"/>
      <c r="J546" s="448">
        <f t="shared" si="77"/>
        <v>0</v>
      </c>
      <c r="K546" s="439" t="e">
        <f>#REF!*(1-$O$5)</f>
        <v>#REF!</v>
      </c>
      <c r="L546" s="807" t="e">
        <f>SUM(J546*K546,J547*K547,J548*K548,J549*K549)</f>
        <v>#REF!</v>
      </c>
      <c r="M546" s="808">
        <v>28</v>
      </c>
      <c r="N546" s="807" t="e">
        <f>M546*L546</f>
        <v>#REF!</v>
      </c>
      <c r="O546" s="809" t="e">
        <f>N546*(1+$R$5)</f>
        <v>#REF!</v>
      </c>
      <c r="P546" s="802" t="e">
        <f>F546+N546</f>
        <v>#REF!</v>
      </c>
      <c r="Q546" s="802" t="e">
        <f>O546+G546</f>
        <v>#REF!</v>
      </c>
      <c r="R546" s="802" t="e">
        <f>Q546*(1+$U$5)</f>
        <v>#REF!</v>
      </c>
      <c r="T546" s="512"/>
      <c r="U546" s="512"/>
      <c r="V546" s="512"/>
      <c r="W546" s="512"/>
      <c r="X546" s="512"/>
      <c r="Y546" s="512"/>
      <c r="Z546" s="512"/>
      <c r="AA546" s="512"/>
      <c r="AB546" s="512"/>
      <c r="AC546" s="512"/>
      <c r="AD546" s="512"/>
      <c r="AE546" s="494"/>
      <c r="AF546" s="494"/>
    </row>
    <row r="547" spans="2:32" ht="12.75" customHeight="1">
      <c r="B547" s="786"/>
      <c r="C547" s="850"/>
      <c r="D547" s="804"/>
      <c r="E547" s="805"/>
      <c r="F547" s="806"/>
      <c r="G547" s="814"/>
      <c r="H547" s="436" t="s">
        <v>185</v>
      </c>
      <c r="I547" s="252"/>
      <c r="J547" s="448">
        <f t="shared" si="77"/>
        <v>0</v>
      </c>
      <c r="K547" s="439" t="e">
        <f>#REF!*(1-$O$5)</f>
        <v>#REF!</v>
      </c>
      <c r="L547" s="807"/>
      <c r="M547" s="808"/>
      <c r="N547" s="807"/>
      <c r="O547" s="810"/>
      <c r="P547" s="802"/>
      <c r="Q547" s="812"/>
      <c r="R547" s="802"/>
      <c r="T547" s="512"/>
      <c r="U547" s="512"/>
      <c r="V547" s="512"/>
      <c r="W547" s="512"/>
      <c r="X547" s="512"/>
      <c r="Y547" s="512"/>
      <c r="Z547" s="512"/>
      <c r="AA547" s="512"/>
      <c r="AB547" s="512"/>
      <c r="AC547" s="512"/>
      <c r="AD547" s="512"/>
      <c r="AE547" s="494"/>
      <c r="AF547" s="494"/>
    </row>
    <row r="548" spans="2:32" ht="12.75" customHeight="1">
      <c r="B548" s="786"/>
      <c r="C548" s="850"/>
      <c r="D548" s="804"/>
      <c r="E548" s="805"/>
      <c r="F548" s="806"/>
      <c r="G548" s="814"/>
      <c r="H548" s="436" t="s">
        <v>220</v>
      </c>
      <c r="I548" s="252">
        <v>0</v>
      </c>
      <c r="J548" s="448">
        <f t="shared" si="77"/>
        <v>0</v>
      </c>
      <c r="K548" s="439" t="e">
        <f>#REF!*(1-$O$5)</f>
        <v>#REF!</v>
      </c>
      <c r="L548" s="807"/>
      <c r="M548" s="808"/>
      <c r="N548" s="807"/>
      <c r="O548" s="810"/>
      <c r="P548" s="802"/>
      <c r="Q548" s="812"/>
      <c r="R548" s="802"/>
      <c r="T548" s="512"/>
      <c r="U548" s="512"/>
      <c r="V548" s="512"/>
      <c r="W548" s="512"/>
      <c r="X548" s="512"/>
      <c r="Y548" s="512"/>
      <c r="Z548" s="512"/>
      <c r="AA548" s="512"/>
      <c r="AB548" s="512"/>
      <c r="AC548" s="512"/>
      <c r="AD548" s="512"/>
      <c r="AE548" s="494"/>
      <c r="AF548" s="494"/>
    </row>
    <row r="549" spans="2:32" ht="12.75" customHeight="1">
      <c r="B549" s="786"/>
      <c r="C549" s="787"/>
      <c r="D549" s="862"/>
      <c r="E549" s="805"/>
      <c r="F549" s="806"/>
      <c r="G549" s="815"/>
      <c r="H549" s="436" t="s">
        <v>226</v>
      </c>
      <c r="I549" s="252">
        <v>0</v>
      </c>
      <c r="J549" s="448">
        <f t="shared" si="77"/>
        <v>0</v>
      </c>
      <c r="K549" s="439" t="e">
        <f>#REF!*(1-$O$5)</f>
        <v>#REF!</v>
      </c>
      <c r="L549" s="807"/>
      <c r="M549" s="808"/>
      <c r="N549" s="807"/>
      <c r="O549" s="811"/>
      <c r="P549" s="802"/>
      <c r="Q549" s="812"/>
      <c r="R549" s="802"/>
      <c r="T549" s="512"/>
      <c r="U549" s="512"/>
      <c r="V549" s="512"/>
      <c r="W549" s="512"/>
      <c r="X549" s="512"/>
      <c r="Y549" s="512"/>
      <c r="Z549" s="512"/>
      <c r="AA549" s="512"/>
      <c r="AB549" s="512"/>
      <c r="AC549" s="512"/>
      <c r="AD549" s="512"/>
      <c r="AE549" s="494"/>
      <c r="AF549" s="494"/>
    </row>
    <row r="550" spans="2:32" ht="12.75" customHeight="1">
      <c r="B550" s="786">
        <v>135</v>
      </c>
      <c r="C550" s="850" t="s">
        <v>804</v>
      </c>
      <c r="D550" s="804"/>
      <c r="E550" s="805">
        <f t="shared" si="78"/>
        <v>0</v>
      </c>
      <c r="F550" s="806">
        <f>E550</f>
        <v>0</v>
      </c>
      <c r="G550" s="813" t="e">
        <f>F550*(1+$L$5)</f>
        <v>#REF!</v>
      </c>
      <c r="H550" s="436" t="s">
        <v>207</v>
      </c>
      <c r="I550" s="252"/>
      <c r="J550" s="448">
        <f t="shared" si="77"/>
        <v>0</v>
      </c>
      <c r="K550" s="439" t="e">
        <f>#REF!*(1-$O$5)</f>
        <v>#REF!</v>
      </c>
      <c r="L550" s="807" t="e">
        <f>SUM(J550*K550,J551*K551,J552*K552,J553*K553)</f>
        <v>#REF!</v>
      </c>
      <c r="M550" s="808">
        <v>29</v>
      </c>
      <c r="N550" s="807" t="e">
        <f>M550*L550</f>
        <v>#REF!</v>
      </c>
      <c r="O550" s="809" t="e">
        <f>N550*(1+$R$5)</f>
        <v>#REF!</v>
      </c>
      <c r="P550" s="802" t="e">
        <f>F550+N550</f>
        <v>#REF!</v>
      </c>
      <c r="Q550" s="802" t="e">
        <f>O550+G550</f>
        <v>#REF!</v>
      </c>
      <c r="R550" s="802" t="e">
        <f>Q550*(1+$U$5)</f>
        <v>#REF!</v>
      </c>
      <c r="T550" s="512"/>
      <c r="U550" s="512"/>
      <c r="V550" s="512"/>
      <c r="W550" s="512"/>
      <c r="X550" s="512"/>
      <c r="Y550" s="512"/>
      <c r="Z550" s="512"/>
      <c r="AA550" s="512"/>
      <c r="AB550" s="512"/>
      <c r="AC550" s="512"/>
      <c r="AD550" s="512"/>
      <c r="AE550" s="494"/>
      <c r="AF550" s="494"/>
    </row>
    <row r="551" spans="2:32" ht="12.75" customHeight="1">
      <c r="B551" s="786"/>
      <c r="C551" s="850"/>
      <c r="D551" s="804"/>
      <c r="E551" s="805"/>
      <c r="F551" s="806"/>
      <c r="G551" s="814"/>
      <c r="H551" s="436" t="s">
        <v>185</v>
      </c>
      <c r="I551" s="252"/>
      <c r="J551" s="448">
        <f t="shared" si="77"/>
        <v>0</v>
      </c>
      <c r="K551" s="439" t="e">
        <f>#REF!*(1-$O$5)</f>
        <v>#REF!</v>
      </c>
      <c r="L551" s="807"/>
      <c r="M551" s="808"/>
      <c r="N551" s="807"/>
      <c r="O551" s="810"/>
      <c r="P551" s="802"/>
      <c r="Q551" s="812"/>
      <c r="R551" s="802"/>
      <c r="T551" s="512"/>
      <c r="U551" s="512"/>
      <c r="V551" s="512"/>
      <c r="W551" s="512"/>
      <c r="X551" s="512"/>
      <c r="Y551" s="512"/>
      <c r="Z551" s="512"/>
      <c r="AA551" s="512"/>
      <c r="AB551" s="512"/>
      <c r="AC551" s="512"/>
      <c r="AD551" s="512"/>
      <c r="AE551" s="494"/>
      <c r="AF551" s="494"/>
    </row>
    <row r="552" spans="2:32" ht="12.75" customHeight="1">
      <c r="B552" s="786"/>
      <c r="C552" s="850"/>
      <c r="D552" s="804"/>
      <c r="E552" s="805"/>
      <c r="F552" s="806"/>
      <c r="G552" s="814"/>
      <c r="H552" s="436" t="s">
        <v>220</v>
      </c>
      <c r="I552" s="252">
        <v>0</v>
      </c>
      <c r="J552" s="448">
        <f t="shared" si="77"/>
        <v>0</v>
      </c>
      <c r="K552" s="439" t="e">
        <f>#REF!*(1-$O$5)</f>
        <v>#REF!</v>
      </c>
      <c r="L552" s="807"/>
      <c r="M552" s="808"/>
      <c r="N552" s="807"/>
      <c r="O552" s="810"/>
      <c r="P552" s="802"/>
      <c r="Q552" s="812"/>
      <c r="R552" s="802"/>
      <c r="T552" s="512"/>
      <c r="U552" s="512"/>
      <c r="V552" s="512"/>
      <c r="W552" s="512"/>
      <c r="X552" s="512"/>
      <c r="Y552" s="512"/>
      <c r="Z552" s="512"/>
      <c r="AA552" s="512"/>
      <c r="AB552" s="512"/>
      <c r="AC552" s="512"/>
      <c r="AD552" s="512"/>
      <c r="AE552" s="494"/>
      <c r="AF552" s="494"/>
    </row>
    <row r="553" spans="2:32" ht="12.75" customHeight="1">
      <c r="B553" s="786"/>
      <c r="C553" s="787"/>
      <c r="D553" s="862"/>
      <c r="E553" s="805"/>
      <c r="F553" s="806"/>
      <c r="G553" s="815"/>
      <c r="H553" s="436" t="s">
        <v>226</v>
      </c>
      <c r="I553" s="252">
        <v>0</v>
      </c>
      <c r="J553" s="448">
        <f t="shared" si="77"/>
        <v>0</v>
      </c>
      <c r="K553" s="439" t="e">
        <f>#REF!*(1-$O$5)</f>
        <v>#REF!</v>
      </c>
      <c r="L553" s="807"/>
      <c r="M553" s="808"/>
      <c r="N553" s="807"/>
      <c r="O553" s="811"/>
      <c r="P553" s="802"/>
      <c r="Q553" s="812"/>
      <c r="R553" s="802"/>
      <c r="T553" s="512"/>
      <c r="U553" s="512"/>
      <c r="V553" s="512"/>
      <c r="W553" s="512"/>
      <c r="X553" s="512"/>
      <c r="Y553" s="512"/>
      <c r="Z553" s="512"/>
      <c r="AA553" s="512"/>
      <c r="AB553" s="512"/>
      <c r="AC553" s="512"/>
      <c r="AD553" s="512"/>
      <c r="AE553" s="494"/>
      <c r="AF553" s="494"/>
    </row>
    <row r="554" spans="2:32" ht="12.75" customHeight="1">
      <c r="B554" s="786">
        <v>136</v>
      </c>
      <c r="C554" s="850" t="s">
        <v>805</v>
      </c>
      <c r="D554" s="804"/>
      <c r="E554" s="805">
        <f t="shared" si="78"/>
        <v>0</v>
      </c>
      <c r="F554" s="806">
        <f>E554</f>
        <v>0</v>
      </c>
      <c r="G554" s="813" t="e">
        <f>F554*(1+$L$5)</f>
        <v>#REF!</v>
      </c>
      <c r="H554" s="436" t="s">
        <v>207</v>
      </c>
      <c r="I554" s="252"/>
      <c r="J554" s="448">
        <f t="shared" si="77"/>
        <v>0</v>
      </c>
      <c r="K554" s="439" t="e">
        <f>#REF!*(1-$O$5)</f>
        <v>#REF!</v>
      </c>
      <c r="L554" s="807" t="e">
        <f>SUM(J554*K554,J555*K555,J556*K556,J557*K557)</f>
        <v>#REF!</v>
      </c>
      <c r="M554" s="808">
        <v>30</v>
      </c>
      <c r="N554" s="807" t="e">
        <f>M554*L554</f>
        <v>#REF!</v>
      </c>
      <c r="O554" s="809" t="e">
        <f>N554*(1+$R$5)</f>
        <v>#REF!</v>
      </c>
      <c r="P554" s="802" t="e">
        <f>F554+N554</f>
        <v>#REF!</v>
      </c>
      <c r="Q554" s="802" t="e">
        <f>O554+G554</f>
        <v>#REF!</v>
      </c>
      <c r="R554" s="802" t="e">
        <f>Q554*(1+$U$5)</f>
        <v>#REF!</v>
      </c>
      <c r="T554" s="512"/>
      <c r="U554" s="512"/>
      <c r="V554" s="512"/>
      <c r="W554" s="512"/>
      <c r="X554" s="512"/>
      <c r="Y554" s="512"/>
      <c r="Z554" s="512"/>
      <c r="AA554" s="512"/>
      <c r="AB554" s="512"/>
      <c r="AC554" s="512"/>
      <c r="AD554" s="512"/>
      <c r="AE554" s="494"/>
      <c r="AF554" s="494"/>
    </row>
    <row r="555" spans="2:32" ht="12.75" customHeight="1">
      <c r="B555" s="786"/>
      <c r="C555" s="850"/>
      <c r="D555" s="804"/>
      <c r="E555" s="805"/>
      <c r="F555" s="806"/>
      <c r="G555" s="814"/>
      <c r="H555" s="436" t="s">
        <v>185</v>
      </c>
      <c r="I555" s="252"/>
      <c r="J555" s="448">
        <f t="shared" si="77"/>
        <v>0</v>
      </c>
      <c r="K555" s="439" t="e">
        <f>#REF!*(1-$O$5)</f>
        <v>#REF!</v>
      </c>
      <c r="L555" s="807"/>
      <c r="M555" s="808"/>
      <c r="N555" s="807"/>
      <c r="O555" s="810"/>
      <c r="P555" s="802"/>
      <c r="Q555" s="812"/>
      <c r="R555" s="802"/>
      <c r="T555" s="512"/>
      <c r="U555" s="512"/>
      <c r="V555" s="512"/>
      <c r="W555" s="512"/>
      <c r="X555" s="512"/>
      <c r="Y555" s="512"/>
      <c r="Z555" s="512"/>
      <c r="AA555" s="512"/>
      <c r="AB555" s="512"/>
      <c r="AC555" s="512"/>
      <c r="AD555" s="512"/>
      <c r="AE555" s="494"/>
      <c r="AF555" s="494"/>
    </row>
    <row r="556" spans="2:32" ht="12.75" customHeight="1">
      <c r="B556" s="786"/>
      <c r="C556" s="850"/>
      <c r="D556" s="804"/>
      <c r="E556" s="805"/>
      <c r="F556" s="806"/>
      <c r="G556" s="814"/>
      <c r="H556" s="436" t="s">
        <v>220</v>
      </c>
      <c r="I556" s="252">
        <v>0</v>
      </c>
      <c r="J556" s="448">
        <f t="shared" si="77"/>
        <v>0</v>
      </c>
      <c r="K556" s="439" t="e">
        <f>#REF!*(1-$O$5)</f>
        <v>#REF!</v>
      </c>
      <c r="L556" s="807"/>
      <c r="M556" s="808"/>
      <c r="N556" s="807"/>
      <c r="O556" s="810"/>
      <c r="P556" s="802"/>
      <c r="Q556" s="812"/>
      <c r="R556" s="802"/>
      <c r="T556" s="512"/>
      <c r="U556" s="512"/>
      <c r="V556" s="512"/>
      <c r="W556" s="512"/>
      <c r="X556" s="512"/>
      <c r="Y556" s="512"/>
      <c r="Z556" s="512"/>
      <c r="AA556" s="512"/>
      <c r="AB556" s="512"/>
      <c r="AC556" s="512"/>
      <c r="AD556" s="512"/>
      <c r="AE556" s="494"/>
      <c r="AF556" s="494"/>
    </row>
    <row r="557" spans="2:32" ht="12.75" customHeight="1">
      <c r="B557" s="786"/>
      <c r="C557" s="787"/>
      <c r="D557" s="862"/>
      <c r="E557" s="805"/>
      <c r="F557" s="806"/>
      <c r="G557" s="815"/>
      <c r="H557" s="436" t="s">
        <v>226</v>
      </c>
      <c r="I557" s="252">
        <v>0</v>
      </c>
      <c r="J557" s="448">
        <f t="shared" si="77"/>
        <v>0</v>
      </c>
      <c r="K557" s="439" t="e">
        <f>#REF!*(1-$O$5)</f>
        <v>#REF!</v>
      </c>
      <c r="L557" s="807"/>
      <c r="M557" s="808"/>
      <c r="N557" s="807"/>
      <c r="O557" s="811"/>
      <c r="P557" s="802"/>
      <c r="Q557" s="812"/>
      <c r="R557" s="802"/>
      <c r="T557" s="512"/>
      <c r="U557" s="512"/>
      <c r="V557" s="512"/>
      <c r="W557" s="512"/>
      <c r="X557" s="512"/>
      <c r="Y557" s="512"/>
      <c r="Z557" s="512"/>
      <c r="AA557" s="512"/>
      <c r="AB557" s="512"/>
      <c r="AC557" s="512"/>
      <c r="AD557" s="512"/>
      <c r="AE557" s="494"/>
      <c r="AF557" s="494"/>
    </row>
    <row r="558" spans="2:32" ht="12.75" customHeight="1">
      <c r="B558" s="786">
        <v>137</v>
      </c>
      <c r="C558" s="850" t="s">
        <v>806</v>
      </c>
      <c r="D558" s="804"/>
      <c r="E558" s="805">
        <f t="shared" si="78"/>
        <v>0</v>
      </c>
      <c r="F558" s="806">
        <f>E558</f>
        <v>0</v>
      </c>
      <c r="G558" s="813" t="e">
        <f>F558*(1+$L$5)</f>
        <v>#REF!</v>
      </c>
      <c r="H558" s="436" t="s">
        <v>207</v>
      </c>
      <c r="I558" s="252"/>
      <c r="J558" s="448">
        <f t="shared" si="77"/>
        <v>0</v>
      </c>
      <c r="K558" s="439" t="e">
        <f>#REF!*(1-$O$5)</f>
        <v>#REF!</v>
      </c>
      <c r="L558" s="807" t="e">
        <f>SUM(J558*K558,J559*K559,J560*K560,J561*K561)</f>
        <v>#REF!</v>
      </c>
      <c r="M558" s="808">
        <v>31</v>
      </c>
      <c r="N558" s="807" t="e">
        <f>M558*L558</f>
        <v>#REF!</v>
      </c>
      <c r="O558" s="809" t="e">
        <f>N558*(1+$R$5)</f>
        <v>#REF!</v>
      </c>
      <c r="P558" s="802" t="e">
        <f>F558+N558</f>
        <v>#REF!</v>
      </c>
      <c r="Q558" s="802" t="e">
        <f>O558+G558</f>
        <v>#REF!</v>
      </c>
      <c r="R558" s="802" t="e">
        <f>Q558*(1+$U$5)</f>
        <v>#REF!</v>
      </c>
      <c r="T558" s="512"/>
      <c r="U558" s="512"/>
      <c r="V558" s="512"/>
      <c r="W558" s="512"/>
      <c r="X558" s="512"/>
      <c r="Y558" s="512"/>
      <c r="Z558" s="512"/>
      <c r="AA558" s="512"/>
      <c r="AB558" s="512"/>
      <c r="AC558" s="512"/>
      <c r="AD558" s="512"/>
      <c r="AE558" s="494"/>
      <c r="AF558" s="494"/>
    </row>
    <row r="559" spans="2:32" ht="12.75" customHeight="1">
      <c r="B559" s="786"/>
      <c r="C559" s="850"/>
      <c r="D559" s="804"/>
      <c r="E559" s="805"/>
      <c r="F559" s="806"/>
      <c r="G559" s="814"/>
      <c r="H559" s="436" t="s">
        <v>185</v>
      </c>
      <c r="I559" s="252"/>
      <c r="J559" s="448">
        <f t="shared" si="77"/>
        <v>0</v>
      </c>
      <c r="K559" s="439" t="e">
        <f>#REF!*(1-$O$5)</f>
        <v>#REF!</v>
      </c>
      <c r="L559" s="807"/>
      <c r="M559" s="808"/>
      <c r="N559" s="807"/>
      <c r="O559" s="810"/>
      <c r="P559" s="802"/>
      <c r="Q559" s="812"/>
      <c r="R559" s="802"/>
      <c r="T559" s="512"/>
      <c r="U559" s="512"/>
      <c r="V559" s="512"/>
      <c r="W559" s="512"/>
      <c r="X559" s="512"/>
      <c r="Y559" s="512"/>
      <c r="Z559" s="512"/>
      <c r="AA559" s="512"/>
      <c r="AB559" s="512"/>
      <c r="AC559" s="512"/>
      <c r="AD559" s="512"/>
      <c r="AE559" s="494"/>
      <c r="AF559" s="494"/>
    </row>
    <row r="560" spans="2:32" ht="12.75" customHeight="1">
      <c r="B560" s="786"/>
      <c r="C560" s="850"/>
      <c r="D560" s="804"/>
      <c r="E560" s="805"/>
      <c r="F560" s="806"/>
      <c r="G560" s="814"/>
      <c r="H560" s="436" t="s">
        <v>220</v>
      </c>
      <c r="I560" s="252">
        <v>0</v>
      </c>
      <c r="J560" s="448">
        <f t="shared" si="77"/>
        <v>0</v>
      </c>
      <c r="K560" s="439" t="e">
        <f>#REF!*(1-$O$5)</f>
        <v>#REF!</v>
      </c>
      <c r="L560" s="807"/>
      <c r="M560" s="808"/>
      <c r="N560" s="807"/>
      <c r="O560" s="810"/>
      <c r="P560" s="802"/>
      <c r="Q560" s="812"/>
      <c r="R560" s="802"/>
      <c r="T560" s="512"/>
      <c r="U560" s="512"/>
      <c r="V560" s="512"/>
      <c r="W560" s="512"/>
      <c r="X560" s="512"/>
      <c r="Y560" s="512"/>
      <c r="Z560" s="512"/>
      <c r="AA560" s="512"/>
      <c r="AB560" s="512"/>
      <c r="AC560" s="512"/>
      <c r="AD560" s="512"/>
      <c r="AE560" s="494"/>
      <c r="AF560" s="494"/>
    </row>
    <row r="561" spans="2:32" ht="12.75" customHeight="1">
      <c r="B561" s="786"/>
      <c r="C561" s="787"/>
      <c r="D561" s="862"/>
      <c r="E561" s="805"/>
      <c r="F561" s="806"/>
      <c r="G561" s="815"/>
      <c r="H561" s="436" t="s">
        <v>226</v>
      </c>
      <c r="I561" s="252">
        <v>0</v>
      </c>
      <c r="J561" s="448">
        <f t="shared" si="77"/>
        <v>0</v>
      </c>
      <c r="K561" s="439" t="e">
        <f>#REF!*(1-$O$5)</f>
        <v>#REF!</v>
      </c>
      <c r="L561" s="807"/>
      <c r="M561" s="808"/>
      <c r="N561" s="807"/>
      <c r="O561" s="811"/>
      <c r="P561" s="802"/>
      <c r="Q561" s="812"/>
      <c r="R561" s="802"/>
      <c r="T561" s="512"/>
      <c r="U561" s="512"/>
      <c r="V561" s="512"/>
      <c r="W561" s="512"/>
      <c r="X561" s="512"/>
      <c r="Y561" s="512"/>
      <c r="Z561" s="512"/>
      <c r="AA561" s="512"/>
      <c r="AB561" s="512"/>
      <c r="AC561" s="512"/>
      <c r="AD561" s="512"/>
      <c r="AE561" s="494"/>
      <c r="AF561" s="494"/>
    </row>
    <row r="562" spans="2:32" ht="12.75" customHeight="1">
      <c r="B562" s="786">
        <v>138</v>
      </c>
      <c r="C562" s="850" t="s">
        <v>807</v>
      </c>
      <c r="D562" s="804"/>
      <c r="E562" s="805">
        <f t="shared" si="78"/>
        <v>0</v>
      </c>
      <c r="F562" s="806">
        <f>E562</f>
        <v>0</v>
      </c>
      <c r="G562" s="813" t="e">
        <f>F562*(1+$L$5)</f>
        <v>#REF!</v>
      </c>
      <c r="H562" s="436" t="s">
        <v>207</v>
      </c>
      <c r="I562" s="252"/>
      <c r="J562" s="448">
        <f t="shared" ref="J562:J585" si="79">I562/60</f>
        <v>0</v>
      </c>
      <c r="K562" s="439" t="e">
        <f>#REF!*(1-$O$5)</f>
        <v>#REF!</v>
      </c>
      <c r="L562" s="807" t="e">
        <f>SUM(J562*K562,J563*K563,J564*K564,J565*K565)</f>
        <v>#REF!</v>
      </c>
      <c r="M562" s="808">
        <v>32</v>
      </c>
      <c r="N562" s="807" t="e">
        <f>M562*L562</f>
        <v>#REF!</v>
      </c>
      <c r="O562" s="809" t="e">
        <f>N562*(1+$R$5)</f>
        <v>#REF!</v>
      </c>
      <c r="P562" s="802" t="e">
        <f>F562+N562</f>
        <v>#REF!</v>
      </c>
      <c r="Q562" s="802" t="e">
        <f>O562+G562</f>
        <v>#REF!</v>
      </c>
      <c r="R562" s="802" t="e">
        <f>Q562*(1+$U$5)</f>
        <v>#REF!</v>
      </c>
      <c r="T562" s="512"/>
      <c r="U562" s="512"/>
      <c r="V562" s="512"/>
      <c r="W562" s="512"/>
      <c r="X562" s="512"/>
      <c r="Y562" s="512"/>
      <c r="Z562" s="512"/>
      <c r="AA562" s="512"/>
      <c r="AB562" s="512"/>
      <c r="AC562" s="512"/>
      <c r="AD562" s="512"/>
      <c r="AE562" s="494"/>
      <c r="AF562" s="494"/>
    </row>
    <row r="563" spans="2:32" ht="12.75" customHeight="1">
      <c r="B563" s="786"/>
      <c r="C563" s="850"/>
      <c r="D563" s="804"/>
      <c r="E563" s="805"/>
      <c r="F563" s="806"/>
      <c r="G563" s="814"/>
      <c r="H563" s="436" t="s">
        <v>185</v>
      </c>
      <c r="I563" s="252"/>
      <c r="J563" s="448">
        <f t="shared" si="79"/>
        <v>0</v>
      </c>
      <c r="K563" s="439" t="e">
        <f>#REF!*(1-$O$5)</f>
        <v>#REF!</v>
      </c>
      <c r="L563" s="807"/>
      <c r="M563" s="808"/>
      <c r="N563" s="807"/>
      <c r="O563" s="810"/>
      <c r="P563" s="802"/>
      <c r="Q563" s="812"/>
      <c r="R563" s="802"/>
      <c r="T563" s="512"/>
      <c r="U563" s="512"/>
      <c r="V563" s="512"/>
      <c r="W563" s="512"/>
      <c r="X563" s="512"/>
      <c r="Y563" s="512"/>
      <c r="Z563" s="512"/>
      <c r="AA563" s="512"/>
      <c r="AB563" s="512"/>
      <c r="AC563" s="512"/>
      <c r="AD563" s="512"/>
      <c r="AE563" s="494"/>
      <c r="AF563" s="494"/>
    </row>
    <row r="564" spans="2:32" ht="12.75" customHeight="1">
      <c r="B564" s="786"/>
      <c r="C564" s="850"/>
      <c r="D564" s="804"/>
      <c r="E564" s="805"/>
      <c r="F564" s="806"/>
      <c r="G564" s="814"/>
      <c r="H564" s="436" t="s">
        <v>220</v>
      </c>
      <c r="I564" s="252">
        <v>0</v>
      </c>
      <c r="J564" s="448">
        <f t="shared" si="79"/>
        <v>0</v>
      </c>
      <c r="K564" s="439" t="e">
        <f>#REF!*(1-$O$5)</f>
        <v>#REF!</v>
      </c>
      <c r="L564" s="807"/>
      <c r="M564" s="808"/>
      <c r="N564" s="807"/>
      <c r="O564" s="810"/>
      <c r="P564" s="802"/>
      <c r="Q564" s="812"/>
      <c r="R564" s="802"/>
      <c r="T564" s="512"/>
      <c r="U564" s="512"/>
      <c r="V564" s="512"/>
      <c r="W564" s="512"/>
      <c r="X564" s="512"/>
      <c r="Y564" s="512"/>
      <c r="Z564" s="512"/>
      <c r="AA564" s="512"/>
      <c r="AB564" s="512"/>
      <c r="AC564" s="512"/>
      <c r="AD564" s="512"/>
      <c r="AE564" s="494"/>
      <c r="AF564" s="494"/>
    </row>
    <row r="565" spans="2:32" ht="12.75" customHeight="1">
      <c r="B565" s="786"/>
      <c r="C565" s="787"/>
      <c r="D565" s="862"/>
      <c r="E565" s="805"/>
      <c r="F565" s="806"/>
      <c r="G565" s="815"/>
      <c r="H565" s="436" t="s">
        <v>226</v>
      </c>
      <c r="I565" s="252">
        <v>0</v>
      </c>
      <c r="J565" s="448">
        <f t="shared" si="79"/>
        <v>0</v>
      </c>
      <c r="K565" s="439" t="e">
        <f>#REF!*(1-$O$5)</f>
        <v>#REF!</v>
      </c>
      <c r="L565" s="807"/>
      <c r="M565" s="808"/>
      <c r="N565" s="807"/>
      <c r="O565" s="811"/>
      <c r="P565" s="802"/>
      <c r="Q565" s="812"/>
      <c r="R565" s="802"/>
      <c r="T565" s="512"/>
      <c r="U565" s="512"/>
      <c r="V565" s="512"/>
      <c r="W565" s="512"/>
      <c r="X565" s="512"/>
      <c r="Y565" s="512"/>
      <c r="Z565" s="512"/>
      <c r="AA565" s="512"/>
      <c r="AB565" s="512"/>
      <c r="AC565" s="512"/>
      <c r="AD565" s="512"/>
      <c r="AE565" s="494"/>
      <c r="AF565" s="494"/>
    </row>
    <row r="566" spans="2:32" ht="12.75" customHeight="1">
      <c r="B566" s="786">
        <v>139</v>
      </c>
      <c r="C566" s="850" t="s">
        <v>808</v>
      </c>
      <c r="D566" s="804"/>
      <c r="E566" s="805">
        <f t="shared" ref="E566:E582" si="80">D566*$I$5</f>
        <v>0</v>
      </c>
      <c r="F566" s="806">
        <f>E566</f>
        <v>0</v>
      </c>
      <c r="G566" s="813" t="e">
        <f>F566*(1+$L$5)</f>
        <v>#REF!</v>
      </c>
      <c r="H566" s="436" t="s">
        <v>207</v>
      </c>
      <c r="I566" s="252"/>
      <c r="J566" s="448">
        <f t="shared" si="79"/>
        <v>0</v>
      </c>
      <c r="K566" s="439" t="e">
        <f>#REF!*(1-$O$5)</f>
        <v>#REF!</v>
      </c>
      <c r="L566" s="807" t="e">
        <f>SUM(J566*K566,J567*K567,J568*K568,J569*K569)</f>
        <v>#REF!</v>
      </c>
      <c r="M566" s="808">
        <v>33</v>
      </c>
      <c r="N566" s="807" t="e">
        <f>M566*L566</f>
        <v>#REF!</v>
      </c>
      <c r="O566" s="809" t="e">
        <f>N566*(1+$R$5)</f>
        <v>#REF!</v>
      </c>
      <c r="P566" s="802" t="e">
        <f>F566+N566</f>
        <v>#REF!</v>
      </c>
      <c r="Q566" s="802" t="e">
        <f>O566+G566</f>
        <v>#REF!</v>
      </c>
      <c r="R566" s="802" t="e">
        <f>Q566*(1+$U$5)</f>
        <v>#REF!</v>
      </c>
      <c r="T566" s="512"/>
      <c r="U566" s="512"/>
      <c r="V566" s="512"/>
      <c r="W566" s="512"/>
      <c r="X566" s="512"/>
      <c r="Y566" s="512"/>
      <c r="Z566" s="512"/>
      <c r="AA566" s="512"/>
      <c r="AB566" s="512"/>
      <c r="AC566" s="512"/>
      <c r="AD566" s="512"/>
      <c r="AE566" s="494"/>
      <c r="AF566" s="494"/>
    </row>
    <row r="567" spans="2:32" ht="12.75" customHeight="1">
      <c r="B567" s="786"/>
      <c r="C567" s="850"/>
      <c r="D567" s="804"/>
      <c r="E567" s="805"/>
      <c r="F567" s="806"/>
      <c r="G567" s="814"/>
      <c r="H567" s="436" t="s">
        <v>185</v>
      </c>
      <c r="I567" s="252"/>
      <c r="J567" s="448">
        <f t="shared" si="79"/>
        <v>0</v>
      </c>
      <c r="K567" s="439" t="e">
        <f>#REF!*(1-$O$5)</f>
        <v>#REF!</v>
      </c>
      <c r="L567" s="807"/>
      <c r="M567" s="808"/>
      <c r="N567" s="807"/>
      <c r="O567" s="810"/>
      <c r="P567" s="802"/>
      <c r="Q567" s="812"/>
      <c r="R567" s="802"/>
      <c r="T567" s="512"/>
      <c r="U567" s="512"/>
      <c r="V567" s="512"/>
      <c r="W567" s="512"/>
      <c r="X567" s="512"/>
      <c r="Y567" s="512"/>
      <c r="Z567" s="512"/>
      <c r="AA567" s="512"/>
      <c r="AB567" s="512"/>
      <c r="AC567" s="512"/>
      <c r="AD567" s="512"/>
      <c r="AE567" s="494"/>
      <c r="AF567" s="494"/>
    </row>
    <row r="568" spans="2:32" ht="12.75" customHeight="1">
      <c r="B568" s="786"/>
      <c r="C568" s="850"/>
      <c r="D568" s="804"/>
      <c r="E568" s="805"/>
      <c r="F568" s="806"/>
      <c r="G568" s="814"/>
      <c r="H568" s="436" t="s">
        <v>220</v>
      </c>
      <c r="I568" s="252">
        <v>0</v>
      </c>
      <c r="J568" s="448">
        <f t="shared" si="79"/>
        <v>0</v>
      </c>
      <c r="K568" s="439" t="e">
        <f>#REF!*(1-$O$5)</f>
        <v>#REF!</v>
      </c>
      <c r="L568" s="807"/>
      <c r="M568" s="808"/>
      <c r="N568" s="807"/>
      <c r="O568" s="810"/>
      <c r="P568" s="802"/>
      <c r="Q568" s="812"/>
      <c r="R568" s="802"/>
      <c r="T568" s="512"/>
      <c r="U568" s="512"/>
      <c r="V568" s="512"/>
      <c r="W568" s="512"/>
      <c r="X568" s="512"/>
      <c r="Y568" s="512"/>
      <c r="Z568" s="512"/>
      <c r="AA568" s="512"/>
      <c r="AB568" s="512"/>
      <c r="AC568" s="512"/>
      <c r="AD568" s="512"/>
      <c r="AE568" s="494"/>
      <c r="AF568" s="494"/>
    </row>
    <row r="569" spans="2:32" ht="12.75" customHeight="1">
      <c r="B569" s="786"/>
      <c r="C569" s="787"/>
      <c r="D569" s="862"/>
      <c r="E569" s="805"/>
      <c r="F569" s="806"/>
      <c r="G569" s="815"/>
      <c r="H569" s="436" t="s">
        <v>226</v>
      </c>
      <c r="I569" s="252">
        <v>0</v>
      </c>
      <c r="J569" s="448">
        <f t="shared" si="79"/>
        <v>0</v>
      </c>
      <c r="K569" s="439" t="e">
        <f>#REF!*(1-$O$5)</f>
        <v>#REF!</v>
      </c>
      <c r="L569" s="807"/>
      <c r="M569" s="808"/>
      <c r="N569" s="807"/>
      <c r="O569" s="811"/>
      <c r="P569" s="802"/>
      <c r="Q569" s="812"/>
      <c r="R569" s="802"/>
      <c r="T569" s="512"/>
      <c r="U569" s="512"/>
      <c r="V569" s="512"/>
      <c r="W569" s="512"/>
      <c r="X569" s="512"/>
      <c r="Y569" s="512"/>
      <c r="Z569" s="512"/>
      <c r="AA569" s="512"/>
      <c r="AB569" s="512"/>
      <c r="AC569" s="512"/>
      <c r="AD569" s="512"/>
      <c r="AE569" s="494"/>
      <c r="AF569" s="494"/>
    </row>
    <row r="570" spans="2:32" ht="12.75" customHeight="1">
      <c r="B570" s="786">
        <v>140</v>
      </c>
      <c r="C570" s="803" t="s">
        <v>809</v>
      </c>
      <c r="D570" s="804"/>
      <c r="E570" s="805">
        <f t="shared" si="80"/>
        <v>0</v>
      </c>
      <c r="F570" s="806">
        <f>E570</f>
        <v>0</v>
      </c>
      <c r="G570" s="813" t="e">
        <f>F570*(1+$L$5)</f>
        <v>#REF!</v>
      </c>
      <c r="H570" s="436" t="s">
        <v>207</v>
      </c>
      <c r="I570" s="252"/>
      <c r="J570" s="448">
        <f t="shared" si="79"/>
        <v>0</v>
      </c>
      <c r="K570" s="439" t="e">
        <f>#REF!*(1-$O$5)</f>
        <v>#REF!</v>
      </c>
      <c r="L570" s="807" t="e">
        <f>SUM(J570*K570,J571*K571,J572*K572,J573*K573)</f>
        <v>#REF!</v>
      </c>
      <c r="M570" s="808">
        <v>34</v>
      </c>
      <c r="N570" s="807" t="e">
        <f>M570*L570</f>
        <v>#REF!</v>
      </c>
      <c r="O570" s="809" t="e">
        <f>N570*(1+$R$5)</f>
        <v>#REF!</v>
      </c>
      <c r="P570" s="802" t="e">
        <f>F570+N570</f>
        <v>#REF!</v>
      </c>
      <c r="Q570" s="802" t="e">
        <f>O570+G570</f>
        <v>#REF!</v>
      </c>
      <c r="R570" s="802" t="e">
        <f>Q570*(1+$U$5)</f>
        <v>#REF!</v>
      </c>
      <c r="T570" s="512"/>
      <c r="U570" s="512"/>
      <c r="V570" s="512"/>
      <c r="W570" s="512"/>
      <c r="X570" s="512"/>
      <c r="Y570" s="512"/>
      <c r="Z570" s="512"/>
      <c r="AA570" s="512"/>
      <c r="AB570" s="512"/>
      <c r="AC570" s="512"/>
      <c r="AD570" s="512"/>
      <c r="AE570" s="494"/>
      <c r="AF570" s="494"/>
    </row>
    <row r="571" spans="2:32" ht="12.75" customHeight="1">
      <c r="B571" s="786"/>
      <c r="C571" s="803"/>
      <c r="D571" s="804"/>
      <c r="E571" s="805"/>
      <c r="F571" s="806"/>
      <c r="G571" s="814"/>
      <c r="H571" s="436" t="s">
        <v>185</v>
      </c>
      <c r="I571" s="252"/>
      <c r="J571" s="448">
        <f t="shared" si="79"/>
        <v>0</v>
      </c>
      <c r="K571" s="439" t="e">
        <f>#REF!*(1-$O$5)</f>
        <v>#REF!</v>
      </c>
      <c r="L571" s="807"/>
      <c r="M571" s="808"/>
      <c r="N571" s="807"/>
      <c r="O571" s="810"/>
      <c r="P571" s="802"/>
      <c r="Q571" s="812"/>
      <c r="R571" s="802"/>
      <c r="T571" s="512"/>
      <c r="U571" s="512"/>
      <c r="V571" s="512"/>
      <c r="W571" s="512"/>
      <c r="X571" s="512"/>
      <c r="Y571" s="512"/>
      <c r="Z571" s="512"/>
      <c r="AA571" s="512"/>
      <c r="AB571" s="512"/>
      <c r="AC571" s="512"/>
      <c r="AD571" s="512"/>
      <c r="AE571" s="494"/>
      <c r="AF571" s="494"/>
    </row>
    <row r="572" spans="2:32" ht="12.75" customHeight="1">
      <c r="B572" s="786"/>
      <c r="C572" s="803"/>
      <c r="D572" s="804"/>
      <c r="E572" s="805"/>
      <c r="F572" s="806"/>
      <c r="G572" s="814"/>
      <c r="H572" s="436" t="s">
        <v>220</v>
      </c>
      <c r="I572" s="252">
        <v>0</v>
      </c>
      <c r="J572" s="448">
        <f t="shared" si="79"/>
        <v>0</v>
      </c>
      <c r="K572" s="439" t="e">
        <f>#REF!*(1-$O$5)</f>
        <v>#REF!</v>
      </c>
      <c r="L572" s="807"/>
      <c r="M572" s="808"/>
      <c r="N572" s="807"/>
      <c r="O572" s="810"/>
      <c r="P572" s="802"/>
      <c r="Q572" s="812"/>
      <c r="R572" s="802"/>
      <c r="T572" s="512"/>
      <c r="U572" s="512"/>
      <c r="V572" s="512"/>
      <c r="W572" s="512"/>
      <c r="X572" s="512"/>
      <c r="Y572" s="512"/>
      <c r="Z572" s="512"/>
      <c r="AA572" s="512"/>
      <c r="AB572" s="512"/>
      <c r="AC572" s="512"/>
      <c r="AD572" s="512"/>
      <c r="AE572" s="494"/>
      <c r="AF572" s="494"/>
    </row>
    <row r="573" spans="2:32" ht="12.75" customHeight="1">
      <c r="B573" s="786"/>
      <c r="C573" s="803"/>
      <c r="D573" s="862"/>
      <c r="E573" s="805"/>
      <c r="F573" s="806"/>
      <c r="G573" s="815"/>
      <c r="H573" s="436" t="s">
        <v>226</v>
      </c>
      <c r="I573" s="252">
        <v>0</v>
      </c>
      <c r="J573" s="448">
        <f t="shared" si="79"/>
        <v>0</v>
      </c>
      <c r="K573" s="439" t="e">
        <f>#REF!*(1-$O$5)</f>
        <v>#REF!</v>
      </c>
      <c r="L573" s="807"/>
      <c r="M573" s="808"/>
      <c r="N573" s="807"/>
      <c r="O573" s="811"/>
      <c r="P573" s="802"/>
      <c r="Q573" s="812"/>
      <c r="R573" s="802"/>
      <c r="T573" s="512"/>
      <c r="U573" s="512"/>
      <c r="V573" s="512"/>
      <c r="W573" s="512"/>
      <c r="X573" s="512"/>
      <c r="Y573" s="512"/>
      <c r="Z573" s="512"/>
      <c r="AA573" s="512"/>
      <c r="AB573" s="512"/>
      <c r="AC573" s="512"/>
      <c r="AD573" s="512"/>
      <c r="AE573" s="494"/>
      <c r="AF573" s="494"/>
    </row>
    <row r="574" spans="2:32" ht="12.75" customHeight="1">
      <c r="B574" s="786">
        <v>141</v>
      </c>
      <c r="C574" s="803" t="s">
        <v>810</v>
      </c>
      <c r="D574" s="804"/>
      <c r="E574" s="805">
        <f t="shared" si="80"/>
        <v>0</v>
      </c>
      <c r="F574" s="806">
        <f>E574</f>
        <v>0</v>
      </c>
      <c r="G574" s="813" t="e">
        <f>F574*(1+$L$5)</f>
        <v>#REF!</v>
      </c>
      <c r="H574" s="436" t="s">
        <v>207</v>
      </c>
      <c r="I574" s="252"/>
      <c r="J574" s="448">
        <f t="shared" si="79"/>
        <v>0</v>
      </c>
      <c r="K574" s="439" t="e">
        <f>#REF!*(1-$O$5)</f>
        <v>#REF!</v>
      </c>
      <c r="L574" s="807" t="e">
        <f>SUM(J574*K574,J575*K575,J576*K576,J577*K577)</f>
        <v>#REF!</v>
      </c>
      <c r="M574" s="808">
        <v>35</v>
      </c>
      <c r="N574" s="807" t="e">
        <f>M574*L574</f>
        <v>#REF!</v>
      </c>
      <c r="O574" s="809" t="e">
        <f>N574*(1+$R$5)</f>
        <v>#REF!</v>
      </c>
      <c r="P574" s="802" t="e">
        <f>F574+N574</f>
        <v>#REF!</v>
      </c>
      <c r="Q574" s="802" t="e">
        <f>O574+G574</f>
        <v>#REF!</v>
      </c>
      <c r="R574" s="802" t="e">
        <f>Q574*(1+$U$5)</f>
        <v>#REF!</v>
      </c>
      <c r="T574" s="512"/>
      <c r="U574" s="512"/>
      <c r="V574" s="512"/>
      <c r="W574" s="512"/>
      <c r="X574" s="512"/>
      <c r="Y574" s="512"/>
      <c r="Z574" s="512"/>
      <c r="AA574" s="512"/>
      <c r="AB574" s="512"/>
      <c r="AC574" s="512"/>
      <c r="AD574" s="512"/>
      <c r="AE574" s="494"/>
      <c r="AF574" s="494"/>
    </row>
    <row r="575" spans="2:32" ht="12.75" customHeight="1">
      <c r="B575" s="786"/>
      <c r="C575" s="803"/>
      <c r="D575" s="804"/>
      <c r="E575" s="805"/>
      <c r="F575" s="806"/>
      <c r="G575" s="814"/>
      <c r="H575" s="436" t="s">
        <v>185</v>
      </c>
      <c r="I575" s="252"/>
      <c r="J575" s="448">
        <f t="shared" si="79"/>
        <v>0</v>
      </c>
      <c r="K575" s="439" t="e">
        <f>#REF!*(1-$O$5)</f>
        <v>#REF!</v>
      </c>
      <c r="L575" s="807"/>
      <c r="M575" s="808"/>
      <c r="N575" s="807"/>
      <c r="O575" s="810"/>
      <c r="P575" s="802"/>
      <c r="Q575" s="812"/>
      <c r="R575" s="802"/>
      <c r="T575" s="512"/>
      <c r="U575" s="512"/>
      <c r="V575" s="512"/>
      <c r="W575" s="512"/>
      <c r="X575" s="512"/>
      <c r="Y575" s="512"/>
      <c r="Z575" s="512"/>
      <c r="AA575" s="512"/>
      <c r="AB575" s="512"/>
      <c r="AC575" s="512"/>
      <c r="AD575" s="512"/>
      <c r="AE575" s="494"/>
      <c r="AF575" s="494"/>
    </row>
    <row r="576" spans="2:32" ht="12.75" customHeight="1">
      <c r="B576" s="786"/>
      <c r="C576" s="803"/>
      <c r="D576" s="804"/>
      <c r="E576" s="805"/>
      <c r="F576" s="806"/>
      <c r="G576" s="814"/>
      <c r="H576" s="436" t="s">
        <v>220</v>
      </c>
      <c r="I576" s="252">
        <v>0</v>
      </c>
      <c r="J576" s="448">
        <f t="shared" si="79"/>
        <v>0</v>
      </c>
      <c r="K576" s="439" t="e">
        <f>#REF!*(1-$O$5)</f>
        <v>#REF!</v>
      </c>
      <c r="L576" s="807"/>
      <c r="M576" s="808"/>
      <c r="N576" s="807"/>
      <c r="O576" s="810"/>
      <c r="P576" s="802"/>
      <c r="Q576" s="812"/>
      <c r="R576" s="802"/>
      <c r="T576" s="512"/>
      <c r="U576" s="512"/>
      <c r="V576" s="512"/>
      <c r="W576" s="512"/>
      <c r="X576" s="512"/>
      <c r="Y576" s="512"/>
      <c r="Z576" s="512"/>
      <c r="AA576" s="512"/>
      <c r="AB576" s="512"/>
      <c r="AC576" s="512"/>
      <c r="AD576" s="512"/>
      <c r="AE576" s="494"/>
      <c r="AF576" s="494"/>
    </row>
    <row r="577" spans="2:37" ht="12.75" customHeight="1">
      <c r="B577" s="786"/>
      <c r="C577" s="803"/>
      <c r="D577" s="862"/>
      <c r="E577" s="805"/>
      <c r="F577" s="806"/>
      <c r="G577" s="815"/>
      <c r="H577" s="436" t="s">
        <v>226</v>
      </c>
      <c r="I577" s="252">
        <v>0</v>
      </c>
      <c r="J577" s="448">
        <f t="shared" si="79"/>
        <v>0</v>
      </c>
      <c r="K577" s="439" t="e">
        <f>#REF!*(1-$O$5)</f>
        <v>#REF!</v>
      </c>
      <c r="L577" s="807"/>
      <c r="M577" s="808"/>
      <c r="N577" s="807"/>
      <c r="O577" s="811"/>
      <c r="P577" s="802"/>
      <c r="Q577" s="812"/>
      <c r="R577" s="802"/>
      <c r="T577" s="512"/>
      <c r="U577" s="512"/>
      <c r="V577" s="512"/>
      <c r="W577" s="512"/>
      <c r="X577" s="512"/>
      <c r="Y577" s="512"/>
      <c r="Z577" s="512"/>
      <c r="AA577" s="512"/>
      <c r="AB577" s="512"/>
      <c r="AC577" s="512"/>
      <c r="AD577" s="512"/>
      <c r="AE577" s="494"/>
      <c r="AF577" s="494"/>
    </row>
    <row r="578" spans="2:37" ht="12.75" customHeight="1">
      <c r="B578" s="786">
        <v>142</v>
      </c>
      <c r="C578" s="803" t="s">
        <v>811</v>
      </c>
      <c r="D578" s="804"/>
      <c r="E578" s="805">
        <f t="shared" si="80"/>
        <v>0</v>
      </c>
      <c r="F578" s="806">
        <f>E578</f>
        <v>0</v>
      </c>
      <c r="G578" s="813" t="e">
        <f>F578*(1+$L$5)</f>
        <v>#REF!</v>
      </c>
      <c r="H578" s="436" t="s">
        <v>207</v>
      </c>
      <c r="I578" s="252"/>
      <c r="J578" s="448">
        <f t="shared" si="79"/>
        <v>0</v>
      </c>
      <c r="K578" s="439" t="e">
        <f>#REF!*(1-$O$5)</f>
        <v>#REF!</v>
      </c>
      <c r="L578" s="807" t="e">
        <f>SUM(J578*K578,J579*K579,J580*K580,J581*K581)</f>
        <v>#REF!</v>
      </c>
      <c r="M578" s="808">
        <v>36</v>
      </c>
      <c r="N578" s="807" t="e">
        <f>M578*L578</f>
        <v>#REF!</v>
      </c>
      <c r="O578" s="809" t="e">
        <f>N578*(1+$R$5)</f>
        <v>#REF!</v>
      </c>
      <c r="P578" s="802" t="e">
        <f>F578+N578</f>
        <v>#REF!</v>
      </c>
      <c r="Q578" s="802" t="e">
        <f>O578+G578</f>
        <v>#REF!</v>
      </c>
      <c r="R578" s="802" t="e">
        <f>Q578*(1+$U$5)</f>
        <v>#REF!</v>
      </c>
      <c r="T578" s="512"/>
      <c r="U578" s="512"/>
      <c r="V578" s="512"/>
      <c r="W578" s="512"/>
      <c r="X578" s="512"/>
      <c r="Y578" s="512"/>
      <c r="Z578" s="512"/>
      <c r="AA578" s="512"/>
      <c r="AB578" s="512"/>
      <c r="AC578" s="512"/>
      <c r="AD578" s="512"/>
      <c r="AE578" s="494"/>
      <c r="AF578" s="494"/>
    </row>
    <row r="579" spans="2:37" ht="12.75" customHeight="1">
      <c r="B579" s="786"/>
      <c r="C579" s="803"/>
      <c r="D579" s="804"/>
      <c r="E579" s="805"/>
      <c r="F579" s="806"/>
      <c r="G579" s="814"/>
      <c r="H579" s="436" t="s">
        <v>185</v>
      </c>
      <c r="I579" s="252"/>
      <c r="J579" s="448">
        <f t="shared" si="79"/>
        <v>0</v>
      </c>
      <c r="K579" s="439" t="e">
        <f>#REF!*(1-$O$5)</f>
        <v>#REF!</v>
      </c>
      <c r="L579" s="807"/>
      <c r="M579" s="808"/>
      <c r="N579" s="807"/>
      <c r="O579" s="810"/>
      <c r="P579" s="802"/>
      <c r="Q579" s="812"/>
      <c r="R579" s="802"/>
      <c r="T579" s="512"/>
      <c r="U579" s="512"/>
      <c r="V579" s="512"/>
      <c r="W579" s="512"/>
      <c r="X579" s="512"/>
      <c r="Y579" s="512"/>
      <c r="Z579" s="512"/>
      <c r="AA579" s="512"/>
      <c r="AB579" s="512"/>
      <c r="AC579" s="512"/>
      <c r="AD579" s="512"/>
      <c r="AE579" s="494"/>
      <c r="AF579" s="494"/>
    </row>
    <row r="580" spans="2:37" ht="12.75" customHeight="1">
      <c r="B580" s="786"/>
      <c r="C580" s="803"/>
      <c r="D580" s="804"/>
      <c r="E580" s="805"/>
      <c r="F580" s="806"/>
      <c r="G580" s="814"/>
      <c r="H580" s="436" t="s">
        <v>220</v>
      </c>
      <c r="I580" s="252">
        <v>0</v>
      </c>
      <c r="J580" s="448">
        <f t="shared" si="79"/>
        <v>0</v>
      </c>
      <c r="K580" s="439" t="e">
        <f>#REF!*(1-$O$5)</f>
        <v>#REF!</v>
      </c>
      <c r="L580" s="807"/>
      <c r="M580" s="808"/>
      <c r="N580" s="807"/>
      <c r="O580" s="810"/>
      <c r="P580" s="802"/>
      <c r="Q580" s="812"/>
      <c r="R580" s="802"/>
      <c r="T580" s="512"/>
      <c r="U580" s="512"/>
      <c r="V580" s="512"/>
      <c r="W580" s="512"/>
      <c r="X580" s="512"/>
      <c r="Y580" s="512"/>
      <c r="Z580" s="512"/>
      <c r="AA580" s="512"/>
      <c r="AB580" s="512"/>
      <c r="AC580" s="512"/>
      <c r="AD580" s="512"/>
      <c r="AE580" s="494"/>
      <c r="AF580" s="494"/>
    </row>
    <row r="581" spans="2:37" ht="12.75" customHeight="1">
      <c r="B581" s="786"/>
      <c r="C581" s="803"/>
      <c r="D581" s="862"/>
      <c r="E581" s="805"/>
      <c r="F581" s="806"/>
      <c r="G581" s="815"/>
      <c r="H581" s="436" t="s">
        <v>226</v>
      </c>
      <c r="I581" s="252">
        <v>0</v>
      </c>
      <c r="J581" s="448">
        <f t="shared" si="79"/>
        <v>0</v>
      </c>
      <c r="K581" s="439" t="e">
        <f>#REF!*(1-$O$5)</f>
        <v>#REF!</v>
      </c>
      <c r="L581" s="807"/>
      <c r="M581" s="808"/>
      <c r="N581" s="807"/>
      <c r="O581" s="811"/>
      <c r="P581" s="802"/>
      <c r="Q581" s="812"/>
      <c r="R581" s="802"/>
      <c r="T581" s="512"/>
      <c r="U581" s="512"/>
      <c r="V581" s="512"/>
      <c r="W581" s="512"/>
      <c r="X581" s="512"/>
      <c r="Y581" s="512"/>
      <c r="Z581" s="512"/>
      <c r="AA581" s="512"/>
      <c r="AB581" s="512"/>
      <c r="AC581" s="512"/>
      <c r="AD581" s="512"/>
      <c r="AE581" s="494"/>
      <c r="AF581" s="494"/>
    </row>
    <row r="582" spans="2:37" ht="12.75" customHeight="1">
      <c r="B582" s="786">
        <v>143</v>
      </c>
      <c r="C582" s="803" t="s">
        <v>812</v>
      </c>
      <c r="D582" s="804"/>
      <c r="E582" s="805">
        <f t="shared" si="80"/>
        <v>0</v>
      </c>
      <c r="F582" s="806">
        <f>E582</f>
        <v>0</v>
      </c>
      <c r="G582" s="813" t="e">
        <f>F582*(1+$L$5)</f>
        <v>#REF!</v>
      </c>
      <c r="H582" s="436" t="s">
        <v>207</v>
      </c>
      <c r="I582" s="252"/>
      <c r="J582" s="448">
        <f t="shared" si="79"/>
        <v>0</v>
      </c>
      <c r="K582" s="439" t="e">
        <f>#REF!*(1-$O$5)</f>
        <v>#REF!</v>
      </c>
      <c r="L582" s="807" t="e">
        <f>SUM(J582*K582,J583*K583,J584*K584,J585*K585)</f>
        <v>#REF!</v>
      </c>
      <c r="M582" s="808">
        <v>37</v>
      </c>
      <c r="N582" s="807" t="e">
        <f>M582*L582</f>
        <v>#REF!</v>
      </c>
      <c r="O582" s="809" t="e">
        <f>N582*(1+$R$5)</f>
        <v>#REF!</v>
      </c>
      <c r="P582" s="802" t="e">
        <f>F582+N582</f>
        <v>#REF!</v>
      </c>
      <c r="Q582" s="802" t="e">
        <f>O582+G582</f>
        <v>#REF!</v>
      </c>
      <c r="R582" s="802" t="e">
        <f>Q582*(1+$U$5)</f>
        <v>#REF!</v>
      </c>
      <c r="T582" s="512"/>
      <c r="U582" s="512"/>
      <c r="V582" s="512"/>
      <c r="W582" s="512"/>
      <c r="X582" s="512"/>
      <c r="Y582" s="512"/>
      <c r="Z582" s="512"/>
      <c r="AA582" s="512"/>
      <c r="AB582" s="512"/>
      <c r="AC582" s="512"/>
      <c r="AD582" s="512"/>
      <c r="AE582" s="494"/>
      <c r="AF582" s="494"/>
    </row>
    <row r="583" spans="2:37" ht="12.75" customHeight="1">
      <c r="B583" s="786"/>
      <c r="C583" s="803"/>
      <c r="D583" s="804"/>
      <c r="E583" s="805"/>
      <c r="F583" s="806"/>
      <c r="G583" s="814"/>
      <c r="H583" s="436" t="s">
        <v>185</v>
      </c>
      <c r="I583" s="252"/>
      <c r="J583" s="448">
        <f t="shared" si="79"/>
        <v>0</v>
      </c>
      <c r="K583" s="439" t="e">
        <f>#REF!*(1-$O$5)</f>
        <v>#REF!</v>
      </c>
      <c r="L583" s="807"/>
      <c r="M583" s="808"/>
      <c r="N583" s="807"/>
      <c r="O583" s="810"/>
      <c r="P583" s="802"/>
      <c r="Q583" s="812"/>
      <c r="R583" s="802"/>
      <c r="T583" s="512"/>
      <c r="U583" s="512"/>
      <c r="V583" s="512"/>
      <c r="W583" s="512"/>
      <c r="X583" s="512"/>
      <c r="Y583" s="512"/>
      <c r="Z583" s="512"/>
      <c r="AA583" s="512"/>
      <c r="AB583" s="512"/>
      <c r="AC583" s="512"/>
      <c r="AD583" s="512"/>
      <c r="AE583" s="494"/>
      <c r="AF583" s="494"/>
    </row>
    <row r="584" spans="2:37" ht="12.75" customHeight="1">
      <c r="B584" s="786"/>
      <c r="C584" s="803"/>
      <c r="D584" s="804"/>
      <c r="E584" s="805"/>
      <c r="F584" s="806"/>
      <c r="G584" s="814"/>
      <c r="H584" s="436" t="s">
        <v>220</v>
      </c>
      <c r="I584" s="252">
        <v>0</v>
      </c>
      <c r="J584" s="448">
        <f t="shared" si="79"/>
        <v>0</v>
      </c>
      <c r="K584" s="439" t="e">
        <f>#REF!*(1-$O$5)</f>
        <v>#REF!</v>
      </c>
      <c r="L584" s="807"/>
      <c r="M584" s="808"/>
      <c r="N584" s="807"/>
      <c r="O584" s="810"/>
      <c r="P584" s="802"/>
      <c r="Q584" s="812"/>
      <c r="R584" s="802"/>
      <c r="T584" s="512"/>
      <c r="U584" s="512"/>
      <c r="V584" s="512"/>
      <c r="W584" s="512"/>
      <c r="X584" s="512"/>
      <c r="Y584" s="512"/>
      <c r="Z584" s="512"/>
      <c r="AA584" s="512"/>
      <c r="AB584" s="512"/>
      <c r="AC584" s="512"/>
      <c r="AD584" s="512"/>
      <c r="AE584" s="494"/>
      <c r="AF584" s="494"/>
    </row>
    <row r="585" spans="2:37" ht="12.75" customHeight="1">
      <c r="B585" s="786"/>
      <c r="C585" s="803"/>
      <c r="D585" s="804"/>
      <c r="E585" s="805"/>
      <c r="F585" s="806"/>
      <c r="G585" s="815"/>
      <c r="H585" s="436" t="s">
        <v>226</v>
      </c>
      <c r="I585" s="252">
        <v>0</v>
      </c>
      <c r="J585" s="448">
        <f t="shared" si="79"/>
        <v>0</v>
      </c>
      <c r="K585" s="439" t="e">
        <f>#REF!*(1-$O$5)</f>
        <v>#REF!</v>
      </c>
      <c r="L585" s="807"/>
      <c r="M585" s="808"/>
      <c r="N585" s="807"/>
      <c r="O585" s="811"/>
      <c r="P585" s="802"/>
      <c r="Q585" s="812"/>
      <c r="R585" s="802"/>
      <c r="T585" s="512"/>
      <c r="U585" s="512"/>
      <c r="V585" s="512"/>
      <c r="W585" s="512"/>
      <c r="X585" s="512"/>
      <c r="Y585" s="512"/>
      <c r="Z585" s="512"/>
      <c r="AA585" s="512"/>
      <c r="AB585" s="512"/>
      <c r="AC585" s="512"/>
      <c r="AD585" s="512"/>
      <c r="AE585" s="494"/>
      <c r="AF585" s="494"/>
    </row>
    <row r="586" spans="2:37" ht="12.75" customHeight="1">
      <c r="B586" s="548"/>
      <c r="C586" s="531"/>
      <c r="D586" s="549"/>
      <c r="E586" s="550"/>
      <c r="F586" s="549"/>
      <c r="G586" s="550"/>
      <c r="H586" s="494"/>
      <c r="I586" s="549"/>
      <c r="J586" s="550"/>
      <c r="K586" s="518"/>
      <c r="L586" s="551"/>
      <c r="M586" s="549"/>
      <c r="N586" s="550"/>
      <c r="O586" s="539"/>
      <c r="P586" s="552"/>
      <c r="Q586" s="552"/>
      <c r="R586" s="541"/>
      <c r="T586" s="512"/>
      <c r="U586" s="512"/>
      <c r="V586" s="512"/>
      <c r="W586" s="512"/>
      <c r="X586" s="512"/>
      <c r="Y586" s="512"/>
      <c r="Z586" s="512"/>
      <c r="AA586" s="512"/>
      <c r="AB586" s="512"/>
      <c r="AC586" s="512"/>
      <c r="AD586" s="512"/>
      <c r="AE586" s="494"/>
      <c r="AF586" s="494"/>
    </row>
    <row r="587" spans="2:37" ht="79.5" customHeight="1">
      <c r="B587" s="449" t="s">
        <v>154</v>
      </c>
      <c r="C587" s="430" t="s">
        <v>578</v>
      </c>
      <c r="D587" s="444" t="s">
        <v>235</v>
      </c>
      <c r="E587" s="444" t="s">
        <v>236</v>
      </c>
      <c r="F587" s="446" t="s">
        <v>247</v>
      </c>
      <c r="G587" s="434" t="s">
        <v>465</v>
      </c>
      <c r="H587" s="435" t="s">
        <v>182</v>
      </c>
      <c r="I587" s="447" t="s">
        <v>227</v>
      </c>
      <c r="J587" s="447" t="s">
        <v>225</v>
      </c>
      <c r="K587" s="450" t="s">
        <v>237</v>
      </c>
      <c r="L587" s="447" t="s">
        <v>240</v>
      </c>
      <c r="M587" s="447" t="s">
        <v>244</v>
      </c>
      <c r="N587" s="447" t="s">
        <v>245</v>
      </c>
      <c r="O587" s="447" t="s">
        <v>466</v>
      </c>
      <c r="P587" s="440" t="s">
        <v>471</v>
      </c>
      <c r="Q587" s="440" t="s">
        <v>467</v>
      </c>
      <c r="R587" s="440" t="s">
        <v>518</v>
      </c>
      <c r="S587" s="546"/>
      <c r="T587" s="512"/>
      <c r="U587" s="512"/>
      <c r="V587" s="512"/>
      <c r="W587" s="512"/>
      <c r="X587" s="512"/>
      <c r="Y587" s="512"/>
      <c r="Z587" s="512"/>
      <c r="AA587" s="512"/>
      <c r="AB587" s="512"/>
      <c r="AC587" s="512"/>
      <c r="AD587" s="512"/>
      <c r="AI587" s="519"/>
      <c r="AJ587" s="520"/>
      <c r="AK587" s="500"/>
    </row>
    <row r="588" spans="2:37" ht="12.75" customHeight="1">
      <c r="B588" s="786">
        <v>144</v>
      </c>
      <c r="C588" s="803" t="s">
        <v>679</v>
      </c>
      <c r="D588" s="804"/>
      <c r="E588" s="805">
        <f t="shared" ref="E588" si="81">D588*$I$5</f>
        <v>0</v>
      </c>
      <c r="F588" s="806">
        <f>E588</f>
        <v>0</v>
      </c>
      <c r="G588" s="813" t="e">
        <f>F588*(1+$L$5)</f>
        <v>#REF!</v>
      </c>
      <c r="H588" s="436" t="s">
        <v>207</v>
      </c>
      <c r="I588" s="252"/>
      <c r="J588" s="448">
        <f t="shared" ref="J588:J651" si="82">I588/60</f>
        <v>0</v>
      </c>
      <c r="K588" s="439" t="e">
        <f>#REF!*(1-$O$5)</f>
        <v>#REF!</v>
      </c>
      <c r="L588" s="807" t="e">
        <f>SUM(J588*K588,J589*K589,J590*K590,J591*K591)</f>
        <v>#REF!</v>
      </c>
      <c r="M588" s="808">
        <v>37</v>
      </c>
      <c r="N588" s="807" t="e">
        <f>M588*L588</f>
        <v>#REF!</v>
      </c>
      <c r="O588" s="809" t="e">
        <f>N588*(1+$R$5)</f>
        <v>#REF!</v>
      </c>
      <c r="P588" s="802" t="e">
        <f>F588+N588</f>
        <v>#REF!</v>
      </c>
      <c r="Q588" s="802" t="e">
        <f>O588+G588</f>
        <v>#REF!</v>
      </c>
      <c r="R588" s="802" t="e">
        <f>Q588*(1+$U$5)</f>
        <v>#REF!</v>
      </c>
      <c r="T588" s="512"/>
      <c r="U588" s="512"/>
      <c r="V588" s="512"/>
      <c r="W588" s="512"/>
      <c r="X588" s="512"/>
      <c r="Y588" s="512"/>
      <c r="Z588" s="512"/>
      <c r="AA588" s="512"/>
      <c r="AB588" s="512"/>
      <c r="AC588" s="512"/>
      <c r="AD588" s="512"/>
      <c r="AE588" s="494"/>
      <c r="AF588" s="494"/>
    </row>
    <row r="589" spans="2:37" ht="12.75" customHeight="1">
      <c r="B589" s="786"/>
      <c r="C589" s="803"/>
      <c r="D589" s="804"/>
      <c r="E589" s="805"/>
      <c r="F589" s="806"/>
      <c r="G589" s="814"/>
      <c r="H589" s="436" t="s">
        <v>185</v>
      </c>
      <c r="I589" s="252"/>
      <c r="J589" s="448">
        <f t="shared" si="82"/>
        <v>0</v>
      </c>
      <c r="K589" s="439" t="e">
        <f>#REF!*(1-$O$5)</f>
        <v>#REF!</v>
      </c>
      <c r="L589" s="807"/>
      <c r="M589" s="808"/>
      <c r="N589" s="807"/>
      <c r="O589" s="810"/>
      <c r="P589" s="802"/>
      <c r="Q589" s="812"/>
      <c r="R589" s="802"/>
      <c r="T589" s="512"/>
      <c r="U589" s="512"/>
      <c r="V589" s="512"/>
      <c r="W589" s="512"/>
      <c r="X589" s="512"/>
      <c r="Y589" s="512"/>
      <c r="Z589" s="512"/>
      <c r="AA589" s="512"/>
      <c r="AB589" s="512"/>
      <c r="AC589" s="512"/>
      <c r="AD589" s="512"/>
      <c r="AE589" s="494"/>
      <c r="AF589" s="494"/>
    </row>
    <row r="590" spans="2:37" ht="12.75" customHeight="1">
      <c r="B590" s="786"/>
      <c r="C590" s="803"/>
      <c r="D590" s="804"/>
      <c r="E590" s="805"/>
      <c r="F590" s="806"/>
      <c r="G590" s="814"/>
      <c r="H590" s="436" t="s">
        <v>220</v>
      </c>
      <c r="I590" s="252">
        <v>0</v>
      </c>
      <c r="J590" s="448">
        <f t="shared" si="82"/>
        <v>0</v>
      </c>
      <c r="K590" s="439" t="e">
        <f>#REF!*(1-$O$5)</f>
        <v>#REF!</v>
      </c>
      <c r="L590" s="807"/>
      <c r="M590" s="808"/>
      <c r="N590" s="807"/>
      <c r="O590" s="810"/>
      <c r="P590" s="802"/>
      <c r="Q590" s="812"/>
      <c r="R590" s="802"/>
      <c r="T590" s="512"/>
      <c r="U590" s="512"/>
      <c r="V590" s="512"/>
      <c r="W590" s="512"/>
      <c r="X590" s="512"/>
      <c r="Y590" s="512"/>
      <c r="Z590" s="512"/>
      <c r="AA590" s="512"/>
      <c r="AB590" s="512"/>
      <c r="AC590" s="512"/>
      <c r="AD590" s="512"/>
      <c r="AE590" s="494"/>
      <c r="AF590" s="494"/>
    </row>
    <row r="591" spans="2:37" ht="12.75" customHeight="1">
      <c r="B591" s="786"/>
      <c r="C591" s="803"/>
      <c r="D591" s="804"/>
      <c r="E591" s="805"/>
      <c r="F591" s="806"/>
      <c r="G591" s="815"/>
      <c r="H591" s="436" t="s">
        <v>226</v>
      </c>
      <c r="I591" s="252">
        <v>0</v>
      </c>
      <c r="J591" s="448">
        <f t="shared" si="82"/>
        <v>0</v>
      </c>
      <c r="K591" s="439" t="e">
        <f>#REF!*(1-$O$5)</f>
        <v>#REF!</v>
      </c>
      <c r="L591" s="807"/>
      <c r="M591" s="808"/>
      <c r="N591" s="807"/>
      <c r="O591" s="811"/>
      <c r="P591" s="802"/>
      <c r="Q591" s="812"/>
      <c r="R591" s="802"/>
      <c r="T591" s="512"/>
      <c r="U591" s="512"/>
      <c r="V591" s="512"/>
      <c r="W591" s="512"/>
      <c r="X591" s="512"/>
      <c r="Y591" s="512"/>
      <c r="Z591" s="512"/>
      <c r="AA591" s="512"/>
      <c r="AB591" s="512"/>
      <c r="AC591" s="512"/>
      <c r="AD591" s="512"/>
      <c r="AE591" s="494"/>
      <c r="AF591" s="494"/>
    </row>
    <row r="592" spans="2:37" ht="12.75" customHeight="1">
      <c r="B592" s="786">
        <v>145</v>
      </c>
      <c r="C592" s="803" t="s">
        <v>680</v>
      </c>
      <c r="D592" s="804"/>
      <c r="E592" s="805">
        <f t="shared" ref="E592:E652" si="83">D592*$I$5</f>
        <v>0</v>
      </c>
      <c r="F592" s="806">
        <f>E592</f>
        <v>0</v>
      </c>
      <c r="G592" s="813" t="e">
        <f>F592*(1+$L$5)</f>
        <v>#REF!</v>
      </c>
      <c r="H592" s="436" t="s">
        <v>207</v>
      </c>
      <c r="I592" s="252"/>
      <c r="J592" s="448">
        <f t="shared" si="82"/>
        <v>0</v>
      </c>
      <c r="K592" s="439" t="e">
        <f>#REF!*(1-$O$5)</f>
        <v>#REF!</v>
      </c>
      <c r="L592" s="807" t="e">
        <f>SUM(J592*K592,J593*K593,J594*K594,J595*K595)</f>
        <v>#REF!</v>
      </c>
      <c r="M592" s="808">
        <v>38</v>
      </c>
      <c r="N592" s="807" t="e">
        <f>M592*L592</f>
        <v>#REF!</v>
      </c>
      <c r="O592" s="809" t="e">
        <f>N592*(1+$R$5)</f>
        <v>#REF!</v>
      </c>
      <c r="P592" s="802" t="e">
        <f>F592+N592</f>
        <v>#REF!</v>
      </c>
      <c r="Q592" s="802" t="e">
        <f>O592+G592</f>
        <v>#REF!</v>
      </c>
      <c r="R592" s="802" t="e">
        <f>Q592*(1+$U$5)</f>
        <v>#REF!</v>
      </c>
      <c r="T592" s="512"/>
      <c r="U592" s="512"/>
      <c r="V592" s="512"/>
      <c r="W592" s="512"/>
      <c r="X592" s="512"/>
      <c r="Y592" s="512"/>
      <c r="Z592" s="512"/>
      <c r="AA592" s="512"/>
      <c r="AB592" s="512"/>
      <c r="AC592" s="512"/>
      <c r="AD592" s="512"/>
      <c r="AE592" s="494"/>
      <c r="AF592" s="494"/>
    </row>
    <row r="593" spans="2:32" ht="12.75" customHeight="1">
      <c r="B593" s="786"/>
      <c r="C593" s="803"/>
      <c r="D593" s="804"/>
      <c r="E593" s="805"/>
      <c r="F593" s="806"/>
      <c r="G593" s="814"/>
      <c r="H593" s="436" t="s">
        <v>185</v>
      </c>
      <c r="I593" s="252"/>
      <c r="J593" s="448">
        <f t="shared" si="82"/>
        <v>0</v>
      </c>
      <c r="K593" s="439" t="e">
        <f>#REF!*(1-$O$5)</f>
        <v>#REF!</v>
      </c>
      <c r="L593" s="807"/>
      <c r="M593" s="808"/>
      <c r="N593" s="807"/>
      <c r="O593" s="810"/>
      <c r="P593" s="802"/>
      <c r="Q593" s="812"/>
      <c r="R593" s="802"/>
      <c r="T593" s="512"/>
      <c r="U593" s="512"/>
      <c r="V593" s="512"/>
      <c r="W593" s="512"/>
      <c r="X593" s="512"/>
      <c r="Y593" s="512"/>
      <c r="Z593" s="512"/>
      <c r="AA593" s="512"/>
      <c r="AB593" s="512"/>
      <c r="AC593" s="512"/>
      <c r="AD593" s="512"/>
      <c r="AE593" s="494"/>
      <c r="AF593" s="494"/>
    </row>
    <row r="594" spans="2:32" ht="12.75" customHeight="1">
      <c r="B594" s="786"/>
      <c r="C594" s="803"/>
      <c r="D594" s="804"/>
      <c r="E594" s="805"/>
      <c r="F594" s="806"/>
      <c r="G594" s="814"/>
      <c r="H594" s="436" t="s">
        <v>220</v>
      </c>
      <c r="I594" s="252">
        <v>0</v>
      </c>
      <c r="J594" s="448">
        <f t="shared" si="82"/>
        <v>0</v>
      </c>
      <c r="K594" s="439" t="e">
        <f>#REF!*(1-$O$5)</f>
        <v>#REF!</v>
      </c>
      <c r="L594" s="807"/>
      <c r="M594" s="808"/>
      <c r="N594" s="807"/>
      <c r="O594" s="810"/>
      <c r="P594" s="802"/>
      <c r="Q594" s="812"/>
      <c r="R594" s="802"/>
      <c r="T594" s="512"/>
      <c r="U594" s="512"/>
      <c r="V594" s="512"/>
      <c r="W594" s="512"/>
      <c r="X594" s="512"/>
      <c r="Y594" s="512"/>
      <c r="Z594" s="512"/>
      <c r="AA594" s="512"/>
      <c r="AB594" s="512"/>
      <c r="AC594" s="512"/>
      <c r="AD594" s="512"/>
      <c r="AE594" s="494"/>
      <c r="AF594" s="494"/>
    </row>
    <row r="595" spans="2:32" ht="12.75" customHeight="1">
      <c r="B595" s="786"/>
      <c r="C595" s="803"/>
      <c r="D595" s="804"/>
      <c r="E595" s="805"/>
      <c r="F595" s="806"/>
      <c r="G595" s="815"/>
      <c r="H595" s="436" t="s">
        <v>226</v>
      </c>
      <c r="I595" s="252">
        <v>0</v>
      </c>
      <c r="J595" s="448">
        <f t="shared" si="82"/>
        <v>0</v>
      </c>
      <c r="K595" s="439" t="e">
        <f>#REF!*(1-$O$5)</f>
        <v>#REF!</v>
      </c>
      <c r="L595" s="807"/>
      <c r="M595" s="808"/>
      <c r="N595" s="807"/>
      <c r="O595" s="811"/>
      <c r="P595" s="802"/>
      <c r="Q595" s="812"/>
      <c r="R595" s="802"/>
      <c r="T595" s="512"/>
      <c r="U595" s="512"/>
      <c r="V595" s="512"/>
      <c r="W595" s="512"/>
      <c r="X595" s="512"/>
      <c r="Y595" s="512"/>
      <c r="Z595" s="512"/>
      <c r="AA595" s="512"/>
      <c r="AB595" s="512"/>
      <c r="AC595" s="512"/>
      <c r="AD595" s="512"/>
      <c r="AE595" s="494"/>
      <c r="AF595" s="494"/>
    </row>
    <row r="596" spans="2:32" ht="12.75" customHeight="1">
      <c r="B596" s="786">
        <v>146</v>
      </c>
      <c r="C596" s="803" t="s">
        <v>685</v>
      </c>
      <c r="D596" s="804"/>
      <c r="E596" s="805">
        <f t="shared" si="83"/>
        <v>0</v>
      </c>
      <c r="F596" s="806">
        <f>E596</f>
        <v>0</v>
      </c>
      <c r="G596" s="813" t="e">
        <f>F596*(1+$L$5)</f>
        <v>#REF!</v>
      </c>
      <c r="H596" s="436" t="s">
        <v>207</v>
      </c>
      <c r="I596" s="252"/>
      <c r="J596" s="448">
        <f t="shared" si="82"/>
        <v>0</v>
      </c>
      <c r="K596" s="439" t="e">
        <f>#REF!*(1-$O$5)</f>
        <v>#REF!</v>
      </c>
      <c r="L596" s="807" t="e">
        <f>SUM(J596*K596,J597*K597,J598*K598,J599*K599)</f>
        <v>#REF!</v>
      </c>
      <c r="M596" s="808">
        <v>1</v>
      </c>
      <c r="N596" s="807" t="e">
        <f>M596*L596</f>
        <v>#REF!</v>
      </c>
      <c r="O596" s="809" t="e">
        <f>N596*(1+$R$5)</f>
        <v>#REF!</v>
      </c>
      <c r="P596" s="802" t="e">
        <f>F596+N596</f>
        <v>#REF!</v>
      </c>
      <c r="Q596" s="802" t="e">
        <f>O596+G596</f>
        <v>#REF!</v>
      </c>
      <c r="R596" s="802" t="e">
        <f>Q596*(1+$U$5)</f>
        <v>#REF!</v>
      </c>
      <c r="T596" s="512"/>
      <c r="U596" s="512"/>
      <c r="V596" s="512"/>
      <c r="W596" s="512"/>
      <c r="X596" s="512"/>
      <c r="Y596" s="512"/>
      <c r="Z596" s="512"/>
      <c r="AA596" s="512"/>
      <c r="AB596" s="512"/>
      <c r="AC596" s="512"/>
      <c r="AD596" s="512"/>
      <c r="AE596" s="494"/>
      <c r="AF596" s="494"/>
    </row>
    <row r="597" spans="2:32" ht="12.75" customHeight="1">
      <c r="B597" s="786"/>
      <c r="C597" s="803"/>
      <c r="D597" s="804"/>
      <c r="E597" s="805"/>
      <c r="F597" s="806"/>
      <c r="G597" s="814"/>
      <c r="H597" s="436" t="s">
        <v>185</v>
      </c>
      <c r="I597" s="252"/>
      <c r="J597" s="448">
        <f t="shared" si="82"/>
        <v>0</v>
      </c>
      <c r="K597" s="439" t="e">
        <f>#REF!*(1-$O$5)</f>
        <v>#REF!</v>
      </c>
      <c r="L597" s="807"/>
      <c r="M597" s="808"/>
      <c r="N597" s="807"/>
      <c r="O597" s="810"/>
      <c r="P597" s="802"/>
      <c r="Q597" s="812"/>
      <c r="R597" s="802"/>
      <c r="T597" s="512"/>
      <c r="U597" s="512"/>
      <c r="V597" s="512"/>
      <c r="W597" s="512"/>
      <c r="X597" s="512"/>
      <c r="Y597" s="512"/>
      <c r="Z597" s="512"/>
      <c r="AA597" s="512"/>
      <c r="AB597" s="512"/>
      <c r="AC597" s="512"/>
      <c r="AD597" s="512"/>
      <c r="AE597" s="494"/>
      <c r="AF597" s="494"/>
    </row>
    <row r="598" spans="2:32" ht="12.75" customHeight="1">
      <c r="B598" s="786"/>
      <c r="C598" s="803"/>
      <c r="D598" s="804"/>
      <c r="E598" s="805"/>
      <c r="F598" s="806"/>
      <c r="G598" s="814"/>
      <c r="H598" s="436" t="s">
        <v>220</v>
      </c>
      <c r="I598" s="252">
        <v>0</v>
      </c>
      <c r="J598" s="448">
        <f t="shared" si="82"/>
        <v>0</v>
      </c>
      <c r="K598" s="439" t="e">
        <f>#REF!*(1-$O$5)</f>
        <v>#REF!</v>
      </c>
      <c r="L598" s="807"/>
      <c r="M598" s="808"/>
      <c r="N598" s="807"/>
      <c r="O598" s="810"/>
      <c r="P598" s="802"/>
      <c r="Q598" s="812"/>
      <c r="R598" s="802"/>
      <c r="T598" s="512"/>
      <c r="U598" s="512"/>
      <c r="V598" s="512"/>
      <c r="W598" s="512"/>
      <c r="X598" s="512"/>
      <c r="Y598" s="512"/>
      <c r="Z598" s="512"/>
      <c r="AA598" s="512"/>
      <c r="AB598" s="512"/>
      <c r="AC598" s="512"/>
      <c r="AD598" s="512"/>
      <c r="AE598" s="494"/>
      <c r="AF598" s="494"/>
    </row>
    <row r="599" spans="2:32" ht="12.75" customHeight="1">
      <c r="B599" s="786"/>
      <c r="C599" s="803"/>
      <c r="D599" s="804"/>
      <c r="E599" s="805"/>
      <c r="F599" s="806"/>
      <c r="G599" s="815"/>
      <c r="H599" s="436" t="s">
        <v>226</v>
      </c>
      <c r="I599" s="252">
        <v>10</v>
      </c>
      <c r="J599" s="448">
        <f t="shared" si="82"/>
        <v>0.16666666666666666</v>
      </c>
      <c r="K599" s="439" t="e">
        <f>#REF!*(1-$O$5)</f>
        <v>#REF!</v>
      </c>
      <c r="L599" s="807"/>
      <c r="M599" s="808"/>
      <c r="N599" s="807"/>
      <c r="O599" s="811"/>
      <c r="P599" s="802"/>
      <c r="Q599" s="812"/>
      <c r="R599" s="802"/>
      <c r="T599" s="512"/>
      <c r="U599" s="512"/>
      <c r="V599" s="512"/>
      <c r="W599" s="512"/>
      <c r="X599" s="512"/>
      <c r="Y599" s="512"/>
      <c r="Z599" s="512"/>
      <c r="AA599" s="512"/>
      <c r="AB599" s="512"/>
      <c r="AC599" s="512"/>
      <c r="AD599" s="512"/>
      <c r="AE599" s="494"/>
      <c r="AF599" s="494"/>
    </row>
    <row r="600" spans="2:32" ht="12.75" customHeight="1">
      <c r="B600" s="786">
        <v>147</v>
      </c>
      <c r="C600" s="803" t="s">
        <v>681</v>
      </c>
      <c r="D600" s="804"/>
      <c r="E600" s="805">
        <f t="shared" si="83"/>
        <v>0</v>
      </c>
      <c r="F600" s="806">
        <f>E600</f>
        <v>0</v>
      </c>
      <c r="G600" s="813" t="e">
        <f>F600*(1+$L$5)</f>
        <v>#REF!</v>
      </c>
      <c r="H600" s="436" t="s">
        <v>207</v>
      </c>
      <c r="I600" s="252"/>
      <c r="J600" s="448">
        <f t="shared" si="82"/>
        <v>0</v>
      </c>
      <c r="K600" s="439" t="e">
        <f>#REF!*(1-$O$5)</f>
        <v>#REF!</v>
      </c>
      <c r="L600" s="807" t="e">
        <f>SUM(J600*K600,J601*K601,J602*K602,J603*K603)</f>
        <v>#REF!</v>
      </c>
      <c r="M600" s="808">
        <v>1</v>
      </c>
      <c r="N600" s="807" t="e">
        <f>M600*L600</f>
        <v>#REF!</v>
      </c>
      <c r="O600" s="809" t="e">
        <f>N600*(1+$R$5)</f>
        <v>#REF!</v>
      </c>
      <c r="P600" s="802" t="e">
        <f>F600+N600</f>
        <v>#REF!</v>
      </c>
      <c r="Q600" s="802" t="e">
        <f>O600+G600</f>
        <v>#REF!</v>
      </c>
      <c r="R600" s="802" t="e">
        <f>Q600*(1+$U$5)</f>
        <v>#REF!</v>
      </c>
      <c r="T600" s="512"/>
      <c r="U600" s="512"/>
      <c r="V600" s="512"/>
      <c r="W600" s="512"/>
      <c r="X600" s="512"/>
      <c r="Y600" s="512"/>
      <c r="Z600" s="512"/>
      <c r="AA600" s="512"/>
      <c r="AB600" s="512"/>
      <c r="AC600" s="512"/>
      <c r="AD600" s="512"/>
      <c r="AE600" s="494"/>
      <c r="AF600" s="494"/>
    </row>
    <row r="601" spans="2:32" ht="12.75" customHeight="1">
      <c r="B601" s="786"/>
      <c r="C601" s="803"/>
      <c r="D601" s="804"/>
      <c r="E601" s="805"/>
      <c r="F601" s="806"/>
      <c r="G601" s="814"/>
      <c r="H601" s="436" t="s">
        <v>185</v>
      </c>
      <c r="I601" s="252"/>
      <c r="J601" s="448">
        <f t="shared" si="82"/>
        <v>0</v>
      </c>
      <c r="K601" s="439" t="e">
        <f>#REF!*(1-$O$5)</f>
        <v>#REF!</v>
      </c>
      <c r="L601" s="807"/>
      <c r="M601" s="808"/>
      <c r="N601" s="807"/>
      <c r="O601" s="810"/>
      <c r="P601" s="802"/>
      <c r="Q601" s="812"/>
      <c r="R601" s="802"/>
      <c r="T601" s="512"/>
      <c r="U601" s="512"/>
      <c r="V601" s="512"/>
      <c r="W601" s="512"/>
      <c r="X601" s="512"/>
      <c r="Y601" s="512"/>
      <c r="Z601" s="512"/>
      <c r="AA601" s="512"/>
      <c r="AB601" s="512"/>
      <c r="AC601" s="512"/>
      <c r="AD601" s="512"/>
      <c r="AE601" s="494"/>
      <c r="AF601" s="494"/>
    </row>
    <row r="602" spans="2:32" ht="12.75" customHeight="1">
      <c r="B602" s="786"/>
      <c r="C602" s="803"/>
      <c r="D602" s="804"/>
      <c r="E602" s="805"/>
      <c r="F602" s="806"/>
      <c r="G602" s="814"/>
      <c r="H602" s="436" t="s">
        <v>220</v>
      </c>
      <c r="I602" s="252">
        <v>0</v>
      </c>
      <c r="J602" s="448">
        <f t="shared" si="82"/>
        <v>0</v>
      </c>
      <c r="K602" s="439" t="e">
        <f>#REF!*(1-$O$5)</f>
        <v>#REF!</v>
      </c>
      <c r="L602" s="807"/>
      <c r="M602" s="808"/>
      <c r="N602" s="807"/>
      <c r="O602" s="810"/>
      <c r="P602" s="802"/>
      <c r="Q602" s="812"/>
      <c r="R602" s="802"/>
      <c r="T602" s="512"/>
      <c r="U602" s="512"/>
      <c r="V602" s="512"/>
      <c r="W602" s="512"/>
      <c r="X602" s="512"/>
      <c r="Y602" s="512"/>
      <c r="Z602" s="512"/>
      <c r="AA602" s="512"/>
      <c r="AB602" s="512"/>
      <c r="AC602" s="512"/>
      <c r="AD602" s="512"/>
      <c r="AE602" s="494"/>
      <c r="AF602" s="494"/>
    </row>
    <row r="603" spans="2:32" ht="12.75" customHeight="1">
      <c r="B603" s="786"/>
      <c r="C603" s="803"/>
      <c r="D603" s="804"/>
      <c r="E603" s="805"/>
      <c r="F603" s="806"/>
      <c r="G603" s="815"/>
      <c r="H603" s="436" t="s">
        <v>226</v>
      </c>
      <c r="I603" s="252">
        <v>0</v>
      </c>
      <c r="J603" s="448">
        <f t="shared" si="82"/>
        <v>0</v>
      </c>
      <c r="K603" s="439" t="e">
        <f>#REF!*(1-$O$5)</f>
        <v>#REF!</v>
      </c>
      <c r="L603" s="807"/>
      <c r="M603" s="808"/>
      <c r="N603" s="807"/>
      <c r="O603" s="811"/>
      <c r="P603" s="802"/>
      <c r="Q603" s="812"/>
      <c r="R603" s="802"/>
      <c r="T603" s="512"/>
      <c r="U603" s="512"/>
      <c r="V603" s="512"/>
      <c r="W603" s="512"/>
      <c r="X603" s="512"/>
      <c r="Y603" s="512"/>
      <c r="Z603" s="512"/>
      <c r="AA603" s="512"/>
      <c r="AB603" s="512"/>
      <c r="AC603" s="512"/>
      <c r="AD603" s="512"/>
      <c r="AE603" s="494"/>
      <c r="AF603" s="494"/>
    </row>
    <row r="604" spans="2:32" ht="12.75" customHeight="1">
      <c r="B604" s="786">
        <v>148</v>
      </c>
      <c r="C604" s="803" t="s">
        <v>682</v>
      </c>
      <c r="D604" s="804"/>
      <c r="E604" s="805">
        <f t="shared" si="83"/>
        <v>0</v>
      </c>
      <c r="F604" s="806">
        <f>E604</f>
        <v>0</v>
      </c>
      <c r="G604" s="813" t="e">
        <f>F604*(1+$L$5)</f>
        <v>#REF!</v>
      </c>
      <c r="H604" s="436" t="s">
        <v>207</v>
      </c>
      <c r="I604" s="252"/>
      <c r="J604" s="448">
        <f t="shared" si="82"/>
        <v>0</v>
      </c>
      <c r="K604" s="439" t="e">
        <f>#REF!*(1-$O$5)</f>
        <v>#REF!</v>
      </c>
      <c r="L604" s="807" t="e">
        <f>SUM(J604*K604,J605*K605,J606*K606,J607*K607)</f>
        <v>#REF!</v>
      </c>
      <c r="M604" s="808">
        <v>41</v>
      </c>
      <c r="N604" s="807" t="e">
        <f>M604*L604</f>
        <v>#REF!</v>
      </c>
      <c r="O604" s="809" t="e">
        <f>N604*(1+$R$5)</f>
        <v>#REF!</v>
      </c>
      <c r="P604" s="802" t="e">
        <f>F604+N604</f>
        <v>#REF!</v>
      </c>
      <c r="Q604" s="802" t="e">
        <f>O604+G604</f>
        <v>#REF!</v>
      </c>
      <c r="R604" s="802" t="e">
        <f>Q604*(1+$U$5)</f>
        <v>#REF!</v>
      </c>
      <c r="T604" s="512"/>
      <c r="U604" s="512"/>
      <c r="V604" s="512"/>
      <c r="W604" s="512"/>
      <c r="X604" s="512"/>
      <c r="Y604" s="512"/>
      <c r="Z604" s="512"/>
      <c r="AA604" s="512"/>
      <c r="AB604" s="512"/>
      <c r="AC604" s="512"/>
      <c r="AD604" s="512"/>
      <c r="AE604" s="494"/>
      <c r="AF604" s="494"/>
    </row>
    <row r="605" spans="2:32" ht="12.75" customHeight="1">
      <c r="B605" s="786"/>
      <c r="C605" s="803"/>
      <c r="D605" s="804"/>
      <c r="E605" s="805"/>
      <c r="F605" s="806"/>
      <c r="G605" s="814"/>
      <c r="H605" s="436" t="s">
        <v>185</v>
      </c>
      <c r="I605" s="252"/>
      <c r="J605" s="448">
        <f t="shared" si="82"/>
        <v>0</v>
      </c>
      <c r="K605" s="439" t="e">
        <f>#REF!*(1-$O$5)</f>
        <v>#REF!</v>
      </c>
      <c r="L605" s="807"/>
      <c r="M605" s="808"/>
      <c r="N605" s="807"/>
      <c r="O605" s="810"/>
      <c r="P605" s="802"/>
      <c r="Q605" s="812"/>
      <c r="R605" s="802"/>
      <c r="T605" s="512"/>
      <c r="U605" s="512"/>
      <c r="V605" s="512"/>
      <c r="W605" s="512"/>
      <c r="X605" s="512"/>
      <c r="Y605" s="512"/>
      <c r="Z605" s="512"/>
      <c r="AA605" s="512"/>
      <c r="AB605" s="512"/>
      <c r="AC605" s="512"/>
      <c r="AD605" s="512"/>
      <c r="AE605" s="494"/>
      <c r="AF605" s="494"/>
    </row>
    <row r="606" spans="2:32" ht="12.75" customHeight="1">
      <c r="B606" s="786"/>
      <c r="C606" s="803"/>
      <c r="D606" s="804"/>
      <c r="E606" s="805"/>
      <c r="F606" s="806"/>
      <c r="G606" s="814"/>
      <c r="H606" s="436" t="s">
        <v>220</v>
      </c>
      <c r="I606" s="252">
        <v>0</v>
      </c>
      <c r="J606" s="448">
        <f t="shared" si="82"/>
        <v>0</v>
      </c>
      <c r="K606" s="439" t="e">
        <f>#REF!*(1-$O$5)</f>
        <v>#REF!</v>
      </c>
      <c r="L606" s="807"/>
      <c r="M606" s="808"/>
      <c r="N606" s="807"/>
      <c r="O606" s="810"/>
      <c r="P606" s="802"/>
      <c r="Q606" s="812"/>
      <c r="R606" s="802"/>
      <c r="T606" s="512"/>
      <c r="U606" s="512"/>
      <c r="V606" s="512"/>
      <c r="W606" s="512"/>
      <c r="X606" s="512"/>
      <c r="Y606" s="512"/>
      <c r="Z606" s="512"/>
      <c r="AA606" s="512"/>
      <c r="AB606" s="512"/>
      <c r="AC606" s="512"/>
      <c r="AD606" s="512"/>
      <c r="AE606" s="494"/>
      <c r="AF606" s="494"/>
    </row>
    <row r="607" spans="2:32" ht="12.75" customHeight="1">
      <c r="B607" s="786"/>
      <c r="C607" s="803"/>
      <c r="D607" s="804"/>
      <c r="E607" s="805"/>
      <c r="F607" s="806"/>
      <c r="G607" s="815"/>
      <c r="H607" s="436" t="s">
        <v>226</v>
      </c>
      <c r="I607" s="252">
        <v>0</v>
      </c>
      <c r="J607" s="448">
        <f t="shared" si="82"/>
        <v>0</v>
      </c>
      <c r="K607" s="439" t="e">
        <f>#REF!*(1-$O$5)</f>
        <v>#REF!</v>
      </c>
      <c r="L607" s="807"/>
      <c r="M607" s="808"/>
      <c r="N607" s="807"/>
      <c r="O607" s="811"/>
      <c r="P607" s="802"/>
      <c r="Q607" s="812"/>
      <c r="R607" s="802"/>
      <c r="T607" s="512"/>
      <c r="U607" s="512"/>
      <c r="V607" s="512"/>
      <c r="W607" s="512"/>
      <c r="X607" s="512"/>
      <c r="Y607" s="512"/>
      <c r="Z607" s="512"/>
      <c r="AA607" s="512"/>
      <c r="AB607" s="512"/>
      <c r="AC607" s="512"/>
      <c r="AD607" s="512"/>
      <c r="AE607" s="494"/>
      <c r="AF607" s="494"/>
    </row>
    <row r="608" spans="2:32" ht="12.75" customHeight="1">
      <c r="B608" s="786">
        <v>149</v>
      </c>
      <c r="C608" s="803" t="s">
        <v>683</v>
      </c>
      <c r="D608" s="804"/>
      <c r="E608" s="805">
        <f t="shared" si="83"/>
        <v>0</v>
      </c>
      <c r="F608" s="806">
        <f>E608</f>
        <v>0</v>
      </c>
      <c r="G608" s="813" t="e">
        <f>F608*(1+$L$5)</f>
        <v>#REF!</v>
      </c>
      <c r="H608" s="436" t="s">
        <v>207</v>
      </c>
      <c r="I608" s="252"/>
      <c r="J608" s="448">
        <f t="shared" si="82"/>
        <v>0</v>
      </c>
      <c r="K608" s="439" t="e">
        <f>#REF!*(1-$O$5)</f>
        <v>#REF!</v>
      </c>
      <c r="L608" s="807" t="e">
        <f>SUM(J608*K608,J609*K609,J610*K610,J611*K611)</f>
        <v>#REF!</v>
      </c>
      <c r="M608" s="808">
        <v>42</v>
      </c>
      <c r="N608" s="807" t="e">
        <f>M608*L608</f>
        <v>#REF!</v>
      </c>
      <c r="O608" s="809" t="e">
        <f>N608*(1+$R$5)</f>
        <v>#REF!</v>
      </c>
      <c r="P608" s="802" t="e">
        <f>F608+N608</f>
        <v>#REF!</v>
      </c>
      <c r="Q608" s="802" t="e">
        <f>O608+G608</f>
        <v>#REF!</v>
      </c>
      <c r="R608" s="802" t="e">
        <f>Q608*(1+$U$5)</f>
        <v>#REF!</v>
      </c>
      <c r="T608" s="512"/>
      <c r="U608" s="512"/>
      <c r="V608" s="512"/>
      <c r="W608" s="512"/>
      <c r="X608" s="512"/>
      <c r="Y608" s="512"/>
      <c r="Z608" s="512"/>
      <c r="AA608" s="512"/>
      <c r="AB608" s="512"/>
      <c r="AC608" s="512"/>
      <c r="AD608" s="512"/>
      <c r="AE608" s="494"/>
      <c r="AF608" s="494"/>
    </row>
    <row r="609" spans="2:32" ht="12.75" customHeight="1">
      <c r="B609" s="786"/>
      <c r="C609" s="803"/>
      <c r="D609" s="804"/>
      <c r="E609" s="805"/>
      <c r="F609" s="806"/>
      <c r="G609" s="814"/>
      <c r="H609" s="436" t="s">
        <v>185</v>
      </c>
      <c r="I609" s="252"/>
      <c r="J609" s="448">
        <f t="shared" si="82"/>
        <v>0</v>
      </c>
      <c r="K609" s="439" t="e">
        <f>#REF!*(1-$O$5)</f>
        <v>#REF!</v>
      </c>
      <c r="L609" s="807"/>
      <c r="M609" s="808"/>
      <c r="N609" s="807"/>
      <c r="O609" s="810"/>
      <c r="P609" s="802"/>
      <c r="Q609" s="812"/>
      <c r="R609" s="802"/>
      <c r="T609" s="512"/>
      <c r="U609" s="512"/>
      <c r="V609" s="512"/>
      <c r="W609" s="512"/>
      <c r="X609" s="512"/>
      <c r="Y609" s="512"/>
      <c r="Z609" s="512"/>
      <c r="AA609" s="512"/>
      <c r="AB609" s="512"/>
      <c r="AC609" s="512"/>
      <c r="AD609" s="512"/>
      <c r="AE609" s="494"/>
      <c r="AF609" s="494"/>
    </row>
    <row r="610" spans="2:32" ht="12.75" customHeight="1">
      <c r="B610" s="786"/>
      <c r="C610" s="803"/>
      <c r="D610" s="804"/>
      <c r="E610" s="805"/>
      <c r="F610" s="806"/>
      <c r="G610" s="814"/>
      <c r="H610" s="436" t="s">
        <v>220</v>
      </c>
      <c r="I610" s="252">
        <v>0</v>
      </c>
      <c r="J610" s="448">
        <f t="shared" si="82"/>
        <v>0</v>
      </c>
      <c r="K610" s="439" t="e">
        <f>#REF!*(1-$O$5)</f>
        <v>#REF!</v>
      </c>
      <c r="L610" s="807"/>
      <c r="M610" s="808"/>
      <c r="N610" s="807"/>
      <c r="O610" s="810"/>
      <c r="P610" s="802"/>
      <c r="Q610" s="812"/>
      <c r="R610" s="802"/>
      <c r="T610" s="512"/>
      <c r="U610" s="512"/>
      <c r="V610" s="512"/>
      <c r="W610" s="512"/>
      <c r="X610" s="512"/>
      <c r="Y610" s="512"/>
      <c r="Z610" s="512"/>
      <c r="AA610" s="512"/>
      <c r="AB610" s="512"/>
      <c r="AC610" s="512"/>
      <c r="AD610" s="512"/>
      <c r="AE610" s="494"/>
      <c r="AF610" s="494"/>
    </row>
    <row r="611" spans="2:32" ht="12.75" customHeight="1">
      <c r="B611" s="786"/>
      <c r="C611" s="803"/>
      <c r="D611" s="804"/>
      <c r="E611" s="805"/>
      <c r="F611" s="806"/>
      <c r="G611" s="815"/>
      <c r="H611" s="436" t="s">
        <v>226</v>
      </c>
      <c r="I611" s="252">
        <v>0</v>
      </c>
      <c r="J611" s="448">
        <f t="shared" si="82"/>
        <v>0</v>
      </c>
      <c r="K611" s="439" t="e">
        <f>#REF!*(1-$O$5)</f>
        <v>#REF!</v>
      </c>
      <c r="L611" s="807"/>
      <c r="M611" s="808"/>
      <c r="N611" s="807"/>
      <c r="O611" s="811"/>
      <c r="P611" s="802"/>
      <c r="Q611" s="812"/>
      <c r="R611" s="802"/>
      <c r="T611" s="512"/>
      <c r="U611" s="512"/>
      <c r="V611" s="512"/>
      <c r="W611" s="512"/>
      <c r="X611" s="512"/>
      <c r="Y611" s="512"/>
      <c r="Z611" s="512"/>
      <c r="AA611" s="512"/>
      <c r="AB611" s="512"/>
      <c r="AC611" s="512"/>
      <c r="AD611" s="512"/>
      <c r="AE611" s="494"/>
      <c r="AF611" s="494"/>
    </row>
    <row r="612" spans="2:32" ht="12.75" customHeight="1">
      <c r="B612" s="786">
        <v>150</v>
      </c>
      <c r="C612" s="803" t="s">
        <v>684</v>
      </c>
      <c r="D612" s="804"/>
      <c r="E612" s="805">
        <f t="shared" si="83"/>
        <v>0</v>
      </c>
      <c r="F612" s="806">
        <f>E612</f>
        <v>0</v>
      </c>
      <c r="G612" s="813" t="e">
        <f>F612*(1+$L$5)</f>
        <v>#REF!</v>
      </c>
      <c r="H612" s="436" t="s">
        <v>207</v>
      </c>
      <c r="I612" s="252"/>
      <c r="J612" s="448">
        <f t="shared" si="82"/>
        <v>0</v>
      </c>
      <c r="K612" s="439" t="e">
        <f>#REF!*(1-$O$5)</f>
        <v>#REF!</v>
      </c>
      <c r="L612" s="807" t="e">
        <f>SUM(J612*K612,J613*K613,J614*K614,J615*K615)</f>
        <v>#REF!</v>
      </c>
      <c r="M612" s="808">
        <v>43</v>
      </c>
      <c r="N612" s="807" t="e">
        <f>M612*L612</f>
        <v>#REF!</v>
      </c>
      <c r="O612" s="809" t="e">
        <f>N612*(1+$R$5)</f>
        <v>#REF!</v>
      </c>
      <c r="P612" s="802" t="e">
        <f>F612+N612</f>
        <v>#REF!</v>
      </c>
      <c r="Q612" s="802" t="e">
        <f>O612+G612</f>
        <v>#REF!</v>
      </c>
      <c r="R612" s="802" t="e">
        <f>Q612*(1+$U$5)</f>
        <v>#REF!</v>
      </c>
      <c r="T612" s="512"/>
      <c r="U612" s="512"/>
      <c r="V612" s="512"/>
      <c r="W612" s="512"/>
      <c r="X612" s="512"/>
      <c r="Y612" s="512"/>
      <c r="Z612" s="512"/>
      <c r="AA612" s="512"/>
      <c r="AB612" s="512"/>
      <c r="AC612" s="512"/>
      <c r="AD612" s="512"/>
      <c r="AE612" s="494"/>
      <c r="AF612" s="494"/>
    </row>
    <row r="613" spans="2:32" ht="12.75" customHeight="1">
      <c r="B613" s="786"/>
      <c r="C613" s="803"/>
      <c r="D613" s="804"/>
      <c r="E613" s="805"/>
      <c r="F613" s="806"/>
      <c r="G613" s="814"/>
      <c r="H613" s="436" t="s">
        <v>185</v>
      </c>
      <c r="I613" s="252"/>
      <c r="J613" s="448">
        <f t="shared" si="82"/>
        <v>0</v>
      </c>
      <c r="K613" s="439" t="e">
        <f>#REF!*(1-$O$5)</f>
        <v>#REF!</v>
      </c>
      <c r="L613" s="807"/>
      <c r="M613" s="808"/>
      <c r="N613" s="807"/>
      <c r="O613" s="810"/>
      <c r="P613" s="802"/>
      <c r="Q613" s="812"/>
      <c r="R613" s="802"/>
      <c r="T613" s="512"/>
      <c r="U613" s="512"/>
      <c r="V613" s="512"/>
      <c r="W613" s="512"/>
      <c r="X613" s="512"/>
      <c r="Y613" s="512"/>
      <c r="Z613" s="512"/>
      <c r="AA613" s="512"/>
      <c r="AB613" s="512"/>
      <c r="AC613" s="512"/>
      <c r="AD613" s="512"/>
      <c r="AE613" s="494"/>
      <c r="AF613" s="494"/>
    </row>
    <row r="614" spans="2:32" ht="12.75" customHeight="1">
      <c r="B614" s="786"/>
      <c r="C614" s="803"/>
      <c r="D614" s="804"/>
      <c r="E614" s="805"/>
      <c r="F614" s="806"/>
      <c r="G614" s="814"/>
      <c r="H614" s="436" t="s">
        <v>220</v>
      </c>
      <c r="I614" s="252">
        <v>0</v>
      </c>
      <c r="J614" s="448">
        <f t="shared" si="82"/>
        <v>0</v>
      </c>
      <c r="K614" s="439" t="e">
        <f>#REF!*(1-$O$5)</f>
        <v>#REF!</v>
      </c>
      <c r="L614" s="807"/>
      <c r="M614" s="808"/>
      <c r="N614" s="807"/>
      <c r="O614" s="810"/>
      <c r="P614" s="802"/>
      <c r="Q614" s="812"/>
      <c r="R614" s="802"/>
      <c r="T614" s="512"/>
      <c r="U614" s="512"/>
      <c r="V614" s="512"/>
      <c r="W614" s="512"/>
      <c r="X614" s="512"/>
      <c r="Y614" s="512"/>
      <c r="Z614" s="512"/>
      <c r="AA614" s="512"/>
      <c r="AB614" s="512"/>
      <c r="AC614" s="512"/>
      <c r="AD614" s="512"/>
      <c r="AE614" s="494"/>
      <c r="AF614" s="494"/>
    </row>
    <row r="615" spans="2:32" ht="12.75" customHeight="1">
      <c r="B615" s="786"/>
      <c r="C615" s="803"/>
      <c r="D615" s="804"/>
      <c r="E615" s="805"/>
      <c r="F615" s="806"/>
      <c r="G615" s="815"/>
      <c r="H615" s="436" t="s">
        <v>226</v>
      </c>
      <c r="I615" s="252">
        <v>0</v>
      </c>
      <c r="J615" s="448">
        <f t="shared" si="82"/>
        <v>0</v>
      </c>
      <c r="K615" s="439" t="e">
        <f>#REF!*(1-$O$5)</f>
        <v>#REF!</v>
      </c>
      <c r="L615" s="807"/>
      <c r="M615" s="808"/>
      <c r="N615" s="807"/>
      <c r="O615" s="811"/>
      <c r="P615" s="802"/>
      <c r="Q615" s="812"/>
      <c r="R615" s="802"/>
      <c r="T615" s="512"/>
      <c r="U615" s="512"/>
      <c r="V615" s="512"/>
      <c r="W615" s="512"/>
      <c r="X615" s="512"/>
      <c r="Y615" s="512"/>
      <c r="Z615" s="512"/>
      <c r="AA615" s="512"/>
      <c r="AB615" s="512"/>
      <c r="AC615" s="512"/>
      <c r="AD615" s="512"/>
      <c r="AE615" s="494"/>
      <c r="AF615" s="494"/>
    </row>
    <row r="616" spans="2:32" ht="12.75" customHeight="1">
      <c r="B616" s="786">
        <v>151</v>
      </c>
      <c r="C616" s="803" t="s">
        <v>686</v>
      </c>
      <c r="D616" s="804"/>
      <c r="E616" s="805">
        <f t="shared" si="83"/>
        <v>0</v>
      </c>
      <c r="F616" s="806">
        <f>E616</f>
        <v>0</v>
      </c>
      <c r="G616" s="813" t="e">
        <f>F616*(1+$L$5)</f>
        <v>#REF!</v>
      </c>
      <c r="H616" s="436" t="s">
        <v>207</v>
      </c>
      <c r="I616" s="252"/>
      <c r="J616" s="448">
        <f t="shared" si="82"/>
        <v>0</v>
      </c>
      <c r="K616" s="439" t="e">
        <f>#REF!*(1-$O$5)</f>
        <v>#REF!</v>
      </c>
      <c r="L616" s="807" t="e">
        <f>SUM(J616*K616,J617*K617,J618*K618,J619*K619)</f>
        <v>#REF!</v>
      </c>
      <c r="M616" s="808">
        <v>44</v>
      </c>
      <c r="N616" s="807" t="e">
        <f>M616*L616</f>
        <v>#REF!</v>
      </c>
      <c r="O616" s="809" t="e">
        <f>N616*(1+$R$5)</f>
        <v>#REF!</v>
      </c>
      <c r="P616" s="802" t="e">
        <f>F616+N616</f>
        <v>#REF!</v>
      </c>
      <c r="Q616" s="802" t="e">
        <f>O616+G616</f>
        <v>#REF!</v>
      </c>
      <c r="R616" s="802" t="e">
        <f>Q616*(1+$U$5)</f>
        <v>#REF!</v>
      </c>
      <c r="T616" s="512"/>
      <c r="U616" s="512"/>
      <c r="V616" s="512"/>
      <c r="W616" s="512"/>
      <c r="X616" s="512"/>
      <c r="Y616" s="512"/>
      <c r="Z616" s="512"/>
      <c r="AA616" s="512"/>
      <c r="AB616" s="512"/>
      <c r="AC616" s="512"/>
      <c r="AD616" s="512"/>
      <c r="AE616" s="494"/>
      <c r="AF616" s="494"/>
    </row>
    <row r="617" spans="2:32" ht="12.75" customHeight="1">
      <c r="B617" s="786"/>
      <c r="C617" s="803"/>
      <c r="D617" s="804"/>
      <c r="E617" s="805"/>
      <c r="F617" s="806"/>
      <c r="G617" s="814"/>
      <c r="H617" s="436" t="s">
        <v>185</v>
      </c>
      <c r="I617" s="252"/>
      <c r="J617" s="448">
        <f t="shared" si="82"/>
        <v>0</v>
      </c>
      <c r="K617" s="439" t="e">
        <f>#REF!*(1-$O$5)</f>
        <v>#REF!</v>
      </c>
      <c r="L617" s="807"/>
      <c r="M617" s="808"/>
      <c r="N617" s="807"/>
      <c r="O617" s="810"/>
      <c r="P617" s="802"/>
      <c r="Q617" s="812"/>
      <c r="R617" s="802"/>
      <c r="T617" s="512"/>
      <c r="U617" s="512"/>
      <c r="V617" s="512"/>
      <c r="W617" s="512"/>
      <c r="X617" s="512"/>
      <c r="Y617" s="512"/>
      <c r="Z617" s="512"/>
      <c r="AA617" s="512"/>
      <c r="AB617" s="512"/>
      <c r="AC617" s="512"/>
      <c r="AD617" s="512"/>
      <c r="AE617" s="494"/>
      <c r="AF617" s="494"/>
    </row>
    <row r="618" spans="2:32" ht="12.75" customHeight="1">
      <c r="B618" s="786"/>
      <c r="C618" s="803"/>
      <c r="D618" s="804"/>
      <c r="E618" s="805"/>
      <c r="F618" s="806"/>
      <c r="G618" s="814"/>
      <c r="H618" s="436" t="s">
        <v>220</v>
      </c>
      <c r="I618" s="252">
        <v>0</v>
      </c>
      <c r="J618" s="448">
        <f t="shared" si="82"/>
        <v>0</v>
      </c>
      <c r="K618" s="439" t="e">
        <f>#REF!*(1-$O$5)</f>
        <v>#REF!</v>
      </c>
      <c r="L618" s="807"/>
      <c r="M618" s="808"/>
      <c r="N618" s="807"/>
      <c r="O618" s="810"/>
      <c r="P618" s="802"/>
      <c r="Q618" s="812"/>
      <c r="R618" s="802"/>
      <c r="T618" s="512"/>
      <c r="U618" s="512"/>
      <c r="V618" s="512"/>
      <c r="W618" s="512"/>
      <c r="X618" s="512"/>
      <c r="Y618" s="512"/>
      <c r="Z618" s="512"/>
      <c r="AA618" s="512"/>
      <c r="AB618" s="512"/>
      <c r="AC618" s="512"/>
      <c r="AD618" s="512"/>
      <c r="AE618" s="494"/>
      <c r="AF618" s="494"/>
    </row>
    <row r="619" spans="2:32" ht="12.75" customHeight="1">
      <c r="B619" s="786"/>
      <c r="C619" s="803"/>
      <c r="D619" s="804"/>
      <c r="E619" s="805"/>
      <c r="F619" s="806"/>
      <c r="G619" s="815"/>
      <c r="H619" s="436" t="s">
        <v>226</v>
      </c>
      <c r="I619" s="252">
        <v>0</v>
      </c>
      <c r="J619" s="448">
        <f t="shared" si="82"/>
        <v>0</v>
      </c>
      <c r="K619" s="439" t="e">
        <f>#REF!*(1-$O$5)</f>
        <v>#REF!</v>
      </c>
      <c r="L619" s="807"/>
      <c r="M619" s="808"/>
      <c r="N619" s="807"/>
      <c r="O619" s="811"/>
      <c r="P619" s="802"/>
      <c r="Q619" s="812"/>
      <c r="R619" s="802"/>
      <c r="T619" s="512"/>
      <c r="U619" s="512"/>
      <c r="V619" s="512"/>
      <c r="W619" s="512"/>
      <c r="X619" s="512"/>
      <c r="Y619" s="512"/>
      <c r="Z619" s="512"/>
      <c r="AA619" s="512"/>
      <c r="AB619" s="512"/>
      <c r="AC619" s="512"/>
      <c r="AD619" s="512"/>
      <c r="AE619" s="494"/>
      <c r="AF619" s="494"/>
    </row>
    <row r="620" spans="2:32" ht="12.75" customHeight="1">
      <c r="B620" s="786">
        <v>152</v>
      </c>
      <c r="C620" s="803" t="s">
        <v>687</v>
      </c>
      <c r="D620" s="804"/>
      <c r="E620" s="805">
        <f t="shared" si="83"/>
        <v>0</v>
      </c>
      <c r="F620" s="806">
        <f>E620</f>
        <v>0</v>
      </c>
      <c r="G620" s="813" t="e">
        <f>F620*(1+$L$5)</f>
        <v>#REF!</v>
      </c>
      <c r="H620" s="436" t="s">
        <v>207</v>
      </c>
      <c r="I620" s="252"/>
      <c r="J620" s="448">
        <f t="shared" si="82"/>
        <v>0</v>
      </c>
      <c r="K620" s="439" t="e">
        <f>#REF!*(1-$O$5)</f>
        <v>#REF!</v>
      </c>
      <c r="L620" s="807" t="e">
        <f>SUM(J620*K620,J621*K621,J622*K622,J623*K623)</f>
        <v>#REF!</v>
      </c>
      <c r="M620" s="808">
        <v>1</v>
      </c>
      <c r="N620" s="807" t="e">
        <f>M620*L620</f>
        <v>#REF!</v>
      </c>
      <c r="O620" s="809" t="e">
        <f>N620*(1+$R$5)</f>
        <v>#REF!</v>
      </c>
      <c r="P620" s="802" t="e">
        <f>F620+N620</f>
        <v>#REF!</v>
      </c>
      <c r="Q620" s="802" t="e">
        <f>O620+G620</f>
        <v>#REF!</v>
      </c>
      <c r="R620" s="802" t="e">
        <f>Q620*(1+$U$5)</f>
        <v>#REF!</v>
      </c>
      <c r="T620" s="512"/>
      <c r="U620" s="512"/>
      <c r="V620" s="512"/>
      <c r="W620" s="512"/>
      <c r="X620" s="512"/>
      <c r="Y620" s="512"/>
      <c r="Z620" s="512"/>
      <c r="AA620" s="512"/>
      <c r="AB620" s="512"/>
      <c r="AC620" s="512"/>
      <c r="AD620" s="512"/>
      <c r="AE620" s="494"/>
      <c r="AF620" s="494"/>
    </row>
    <row r="621" spans="2:32" ht="12.75" customHeight="1">
      <c r="B621" s="786"/>
      <c r="C621" s="803"/>
      <c r="D621" s="804"/>
      <c r="E621" s="805"/>
      <c r="F621" s="806"/>
      <c r="G621" s="814"/>
      <c r="H621" s="436" t="s">
        <v>185</v>
      </c>
      <c r="I621" s="252"/>
      <c r="J621" s="448">
        <f t="shared" si="82"/>
        <v>0</v>
      </c>
      <c r="K621" s="439" t="e">
        <f>#REF!*(1-$O$5)</f>
        <v>#REF!</v>
      </c>
      <c r="L621" s="807"/>
      <c r="M621" s="808"/>
      <c r="N621" s="807"/>
      <c r="O621" s="810"/>
      <c r="P621" s="802"/>
      <c r="Q621" s="812"/>
      <c r="R621" s="802"/>
      <c r="T621" s="512"/>
      <c r="U621" s="512"/>
      <c r="V621" s="512"/>
      <c r="W621" s="512"/>
      <c r="X621" s="512"/>
      <c r="Y621" s="512"/>
      <c r="Z621" s="512"/>
      <c r="AA621" s="512"/>
      <c r="AB621" s="512"/>
      <c r="AC621" s="512"/>
      <c r="AD621" s="512"/>
      <c r="AE621" s="494"/>
      <c r="AF621" s="494"/>
    </row>
    <row r="622" spans="2:32" ht="12.75" customHeight="1">
      <c r="B622" s="786"/>
      <c r="C622" s="803"/>
      <c r="D622" s="804"/>
      <c r="E622" s="805"/>
      <c r="F622" s="806"/>
      <c r="G622" s="814"/>
      <c r="H622" s="436" t="s">
        <v>220</v>
      </c>
      <c r="I622" s="252">
        <v>0</v>
      </c>
      <c r="J622" s="448">
        <f t="shared" si="82"/>
        <v>0</v>
      </c>
      <c r="K622" s="439" t="e">
        <f>#REF!*(1-$O$5)</f>
        <v>#REF!</v>
      </c>
      <c r="L622" s="807"/>
      <c r="M622" s="808"/>
      <c r="N622" s="807"/>
      <c r="O622" s="810"/>
      <c r="P622" s="802"/>
      <c r="Q622" s="812"/>
      <c r="R622" s="802"/>
      <c r="T622" s="512"/>
      <c r="U622" s="512"/>
      <c r="V622" s="512"/>
      <c r="W622" s="512"/>
      <c r="X622" s="512"/>
      <c r="Y622" s="512"/>
      <c r="Z622" s="512"/>
      <c r="AA622" s="512"/>
      <c r="AB622" s="512"/>
      <c r="AC622" s="512"/>
      <c r="AD622" s="512"/>
      <c r="AE622" s="494"/>
      <c r="AF622" s="494"/>
    </row>
    <row r="623" spans="2:32" ht="12.75" customHeight="1">
      <c r="B623" s="786"/>
      <c r="C623" s="803"/>
      <c r="D623" s="804"/>
      <c r="E623" s="805"/>
      <c r="F623" s="806"/>
      <c r="G623" s="815"/>
      <c r="H623" s="436" t="s">
        <v>226</v>
      </c>
      <c r="I623" s="252">
        <v>10</v>
      </c>
      <c r="J623" s="448">
        <f t="shared" si="82"/>
        <v>0.16666666666666666</v>
      </c>
      <c r="K623" s="439" t="e">
        <f>#REF!*(1-$O$5)</f>
        <v>#REF!</v>
      </c>
      <c r="L623" s="807"/>
      <c r="M623" s="808"/>
      <c r="N623" s="807"/>
      <c r="O623" s="811"/>
      <c r="P623" s="802"/>
      <c r="Q623" s="812"/>
      <c r="R623" s="802"/>
      <c r="T623" s="512"/>
      <c r="U623" s="512"/>
      <c r="V623" s="512"/>
      <c r="W623" s="512"/>
      <c r="X623" s="512"/>
      <c r="Y623" s="512"/>
      <c r="Z623" s="512"/>
      <c r="AA623" s="512"/>
      <c r="AB623" s="512"/>
      <c r="AC623" s="512"/>
      <c r="AD623" s="512"/>
      <c r="AE623" s="494"/>
      <c r="AF623" s="494"/>
    </row>
    <row r="624" spans="2:32" ht="12.75" customHeight="1">
      <c r="B624" s="786">
        <v>153</v>
      </c>
      <c r="C624" s="803" t="s">
        <v>688</v>
      </c>
      <c r="D624" s="804"/>
      <c r="E624" s="805">
        <f t="shared" si="83"/>
        <v>0</v>
      </c>
      <c r="F624" s="806">
        <f>E624</f>
        <v>0</v>
      </c>
      <c r="G624" s="813" t="e">
        <f>F624*(1+$L$5)</f>
        <v>#REF!</v>
      </c>
      <c r="H624" s="436" t="s">
        <v>207</v>
      </c>
      <c r="I624" s="252"/>
      <c r="J624" s="448">
        <f t="shared" si="82"/>
        <v>0</v>
      </c>
      <c r="K624" s="439" t="e">
        <f>#REF!*(1-$O$5)</f>
        <v>#REF!</v>
      </c>
      <c r="L624" s="807" t="e">
        <f>SUM(J624*K624,J625*K625,J626*K626,J627*K627)</f>
        <v>#REF!</v>
      </c>
      <c r="M624" s="808">
        <v>46</v>
      </c>
      <c r="N624" s="807" t="e">
        <f>M624*L624</f>
        <v>#REF!</v>
      </c>
      <c r="O624" s="809" t="e">
        <f>N624*(1+$R$5)</f>
        <v>#REF!</v>
      </c>
      <c r="P624" s="802" t="e">
        <f>F624+N624</f>
        <v>#REF!</v>
      </c>
      <c r="Q624" s="802" t="e">
        <f>O624+G624</f>
        <v>#REF!</v>
      </c>
      <c r="R624" s="802" t="e">
        <f>Q624*(1+$U$5)</f>
        <v>#REF!</v>
      </c>
      <c r="T624" s="512"/>
      <c r="U624" s="512"/>
      <c r="V624" s="512"/>
      <c r="W624" s="512"/>
      <c r="X624" s="512"/>
      <c r="Y624" s="512"/>
      <c r="Z624" s="512"/>
      <c r="AA624" s="512"/>
      <c r="AB624" s="512"/>
      <c r="AC624" s="512"/>
      <c r="AD624" s="512"/>
      <c r="AE624" s="494"/>
      <c r="AF624" s="494"/>
    </row>
    <row r="625" spans="2:32" ht="12.75" customHeight="1">
      <c r="B625" s="786"/>
      <c r="C625" s="803"/>
      <c r="D625" s="804"/>
      <c r="E625" s="805"/>
      <c r="F625" s="806"/>
      <c r="G625" s="814"/>
      <c r="H625" s="436" t="s">
        <v>185</v>
      </c>
      <c r="I625" s="252"/>
      <c r="J625" s="448">
        <f t="shared" si="82"/>
        <v>0</v>
      </c>
      <c r="K625" s="439" t="e">
        <f>#REF!*(1-$O$5)</f>
        <v>#REF!</v>
      </c>
      <c r="L625" s="807"/>
      <c r="M625" s="808"/>
      <c r="N625" s="807"/>
      <c r="O625" s="810"/>
      <c r="P625" s="802"/>
      <c r="Q625" s="812"/>
      <c r="R625" s="802"/>
      <c r="T625" s="512"/>
      <c r="U625" s="512"/>
      <c r="V625" s="512"/>
      <c r="W625" s="512"/>
      <c r="X625" s="512"/>
      <c r="Y625" s="512"/>
      <c r="Z625" s="512"/>
      <c r="AA625" s="512"/>
      <c r="AB625" s="512"/>
      <c r="AC625" s="512"/>
      <c r="AD625" s="512"/>
      <c r="AE625" s="494"/>
      <c r="AF625" s="494"/>
    </row>
    <row r="626" spans="2:32" ht="12.75" customHeight="1">
      <c r="B626" s="786"/>
      <c r="C626" s="803"/>
      <c r="D626" s="804"/>
      <c r="E626" s="805"/>
      <c r="F626" s="806"/>
      <c r="G626" s="814"/>
      <c r="H626" s="436" t="s">
        <v>220</v>
      </c>
      <c r="I626" s="252">
        <v>0</v>
      </c>
      <c r="J626" s="448">
        <f t="shared" si="82"/>
        <v>0</v>
      </c>
      <c r="K626" s="439" t="e">
        <f>#REF!*(1-$O$5)</f>
        <v>#REF!</v>
      </c>
      <c r="L626" s="807"/>
      <c r="M626" s="808"/>
      <c r="N626" s="807"/>
      <c r="O626" s="810"/>
      <c r="P626" s="802"/>
      <c r="Q626" s="812"/>
      <c r="R626" s="802"/>
      <c r="T626" s="512"/>
      <c r="U626" s="512"/>
      <c r="V626" s="512"/>
      <c r="W626" s="512"/>
      <c r="X626" s="512"/>
      <c r="Y626" s="512"/>
      <c r="Z626" s="512"/>
      <c r="AA626" s="512"/>
      <c r="AB626" s="512"/>
      <c r="AC626" s="512"/>
      <c r="AD626" s="512"/>
      <c r="AE626" s="494"/>
      <c r="AF626" s="494"/>
    </row>
    <row r="627" spans="2:32" ht="12.75" customHeight="1">
      <c r="B627" s="786"/>
      <c r="C627" s="803"/>
      <c r="D627" s="804"/>
      <c r="E627" s="805"/>
      <c r="F627" s="806"/>
      <c r="G627" s="815"/>
      <c r="H627" s="436" t="s">
        <v>226</v>
      </c>
      <c r="I627" s="252">
        <v>0</v>
      </c>
      <c r="J627" s="448">
        <f t="shared" si="82"/>
        <v>0</v>
      </c>
      <c r="K627" s="439" t="e">
        <f>#REF!*(1-$O$5)</f>
        <v>#REF!</v>
      </c>
      <c r="L627" s="807"/>
      <c r="M627" s="808"/>
      <c r="N627" s="807"/>
      <c r="O627" s="811"/>
      <c r="P627" s="802"/>
      <c r="Q627" s="812"/>
      <c r="R627" s="802"/>
      <c r="T627" s="512"/>
      <c r="U627" s="512"/>
      <c r="V627" s="512"/>
      <c r="W627" s="512"/>
      <c r="X627" s="512"/>
      <c r="Y627" s="512"/>
      <c r="Z627" s="512"/>
      <c r="AA627" s="512"/>
      <c r="AB627" s="512"/>
      <c r="AC627" s="512"/>
      <c r="AD627" s="512"/>
      <c r="AE627" s="494"/>
      <c r="AF627" s="494"/>
    </row>
    <row r="628" spans="2:32" ht="12.75" customHeight="1">
      <c r="B628" s="786">
        <v>154</v>
      </c>
      <c r="C628" s="803" t="s">
        <v>689</v>
      </c>
      <c r="D628" s="804"/>
      <c r="E628" s="805">
        <f t="shared" si="83"/>
        <v>0</v>
      </c>
      <c r="F628" s="806">
        <f>E628</f>
        <v>0</v>
      </c>
      <c r="G628" s="813" t="e">
        <f>F628*(1+$L$5)</f>
        <v>#REF!</v>
      </c>
      <c r="H628" s="436" t="s">
        <v>207</v>
      </c>
      <c r="I628" s="252"/>
      <c r="J628" s="448">
        <f t="shared" si="82"/>
        <v>0</v>
      </c>
      <c r="K628" s="439" t="e">
        <f>#REF!*(1-$O$5)</f>
        <v>#REF!</v>
      </c>
      <c r="L628" s="807" t="e">
        <f>SUM(J628*K628,J629*K629,J630*K630,J631*K631)</f>
        <v>#REF!</v>
      </c>
      <c r="M628" s="808">
        <v>47</v>
      </c>
      <c r="N628" s="807" t="e">
        <f>M628*L628</f>
        <v>#REF!</v>
      </c>
      <c r="O628" s="809" t="e">
        <f>N628*(1+$R$5)</f>
        <v>#REF!</v>
      </c>
      <c r="P628" s="802" t="e">
        <f>F628+N628</f>
        <v>#REF!</v>
      </c>
      <c r="Q628" s="802" t="e">
        <f>O628+G628</f>
        <v>#REF!</v>
      </c>
      <c r="R628" s="802" t="e">
        <f>Q628*(1+$U$5)</f>
        <v>#REF!</v>
      </c>
      <c r="T628" s="512"/>
      <c r="U628" s="512"/>
      <c r="V628" s="512"/>
      <c r="W628" s="512"/>
      <c r="X628" s="512"/>
      <c r="Y628" s="512"/>
      <c r="Z628" s="512"/>
      <c r="AA628" s="512"/>
      <c r="AB628" s="512"/>
      <c r="AC628" s="512"/>
      <c r="AD628" s="512"/>
      <c r="AE628" s="494"/>
      <c r="AF628" s="494"/>
    </row>
    <row r="629" spans="2:32" ht="12.75" customHeight="1">
      <c r="B629" s="786"/>
      <c r="C629" s="803"/>
      <c r="D629" s="804"/>
      <c r="E629" s="805"/>
      <c r="F629" s="806"/>
      <c r="G629" s="814"/>
      <c r="H629" s="436" t="s">
        <v>185</v>
      </c>
      <c r="I629" s="252"/>
      <c r="J629" s="448">
        <f t="shared" si="82"/>
        <v>0</v>
      </c>
      <c r="K629" s="439" t="e">
        <f>#REF!*(1-$O$5)</f>
        <v>#REF!</v>
      </c>
      <c r="L629" s="807"/>
      <c r="M629" s="808"/>
      <c r="N629" s="807"/>
      <c r="O629" s="810"/>
      <c r="P629" s="802"/>
      <c r="Q629" s="812"/>
      <c r="R629" s="802"/>
      <c r="T629" s="512"/>
      <c r="U629" s="512"/>
      <c r="V629" s="512"/>
      <c r="W629" s="512"/>
      <c r="X629" s="512"/>
      <c r="Y629" s="512"/>
      <c r="Z629" s="512"/>
      <c r="AA629" s="512"/>
      <c r="AB629" s="512"/>
      <c r="AC629" s="512"/>
      <c r="AD629" s="512"/>
      <c r="AE629" s="494"/>
      <c r="AF629" s="494"/>
    </row>
    <row r="630" spans="2:32" ht="12.75" customHeight="1">
      <c r="B630" s="786"/>
      <c r="C630" s="803"/>
      <c r="D630" s="804"/>
      <c r="E630" s="805"/>
      <c r="F630" s="806"/>
      <c r="G630" s="814"/>
      <c r="H630" s="436" t="s">
        <v>220</v>
      </c>
      <c r="I630" s="252">
        <v>0</v>
      </c>
      <c r="J630" s="448">
        <f t="shared" si="82"/>
        <v>0</v>
      </c>
      <c r="K630" s="439" t="e">
        <f>#REF!*(1-$O$5)</f>
        <v>#REF!</v>
      </c>
      <c r="L630" s="807"/>
      <c r="M630" s="808"/>
      <c r="N630" s="807"/>
      <c r="O630" s="810"/>
      <c r="P630" s="802"/>
      <c r="Q630" s="812"/>
      <c r="R630" s="802"/>
      <c r="T630" s="512"/>
      <c r="U630" s="512"/>
      <c r="V630" s="512"/>
      <c r="W630" s="512"/>
      <c r="X630" s="512"/>
      <c r="Y630" s="512"/>
      <c r="Z630" s="512"/>
      <c r="AA630" s="512"/>
      <c r="AB630" s="512"/>
      <c r="AC630" s="512"/>
      <c r="AD630" s="512"/>
      <c r="AE630" s="494"/>
      <c r="AF630" s="494"/>
    </row>
    <row r="631" spans="2:32" ht="12.75" customHeight="1">
      <c r="B631" s="786"/>
      <c r="C631" s="803"/>
      <c r="D631" s="804"/>
      <c r="E631" s="805"/>
      <c r="F631" s="806"/>
      <c r="G631" s="815"/>
      <c r="H631" s="436" t="s">
        <v>226</v>
      </c>
      <c r="I631" s="252">
        <v>0</v>
      </c>
      <c r="J631" s="448">
        <f t="shared" si="82"/>
        <v>0</v>
      </c>
      <c r="K631" s="439" t="e">
        <f>#REF!*(1-$O$5)</f>
        <v>#REF!</v>
      </c>
      <c r="L631" s="807"/>
      <c r="M631" s="808"/>
      <c r="N631" s="807"/>
      <c r="O631" s="811"/>
      <c r="P631" s="802"/>
      <c r="Q631" s="812"/>
      <c r="R631" s="802"/>
      <c r="T631" s="512"/>
      <c r="U631" s="512"/>
      <c r="V631" s="512"/>
      <c r="W631" s="512"/>
      <c r="X631" s="512"/>
      <c r="Y631" s="512"/>
      <c r="Z631" s="512"/>
      <c r="AA631" s="512"/>
      <c r="AB631" s="512"/>
      <c r="AC631" s="512"/>
      <c r="AD631" s="512"/>
      <c r="AE631" s="494"/>
      <c r="AF631" s="494"/>
    </row>
    <row r="632" spans="2:32" ht="12.75" customHeight="1">
      <c r="B632" s="786">
        <v>155</v>
      </c>
      <c r="C632" s="803" t="s">
        <v>690</v>
      </c>
      <c r="D632" s="804"/>
      <c r="E632" s="805">
        <f t="shared" si="83"/>
        <v>0</v>
      </c>
      <c r="F632" s="806">
        <f>E632</f>
        <v>0</v>
      </c>
      <c r="G632" s="813" t="e">
        <f>F632*(1+$L$5)</f>
        <v>#REF!</v>
      </c>
      <c r="H632" s="436" t="s">
        <v>207</v>
      </c>
      <c r="I632" s="252"/>
      <c r="J632" s="448">
        <f t="shared" si="82"/>
        <v>0</v>
      </c>
      <c r="K632" s="439" t="e">
        <f>#REF!*(1-$O$5)</f>
        <v>#REF!</v>
      </c>
      <c r="L632" s="807" t="e">
        <f>SUM(J632*K632,J633*K633,J634*K634,J635*K635)</f>
        <v>#REF!</v>
      </c>
      <c r="M632" s="808">
        <v>48</v>
      </c>
      <c r="N632" s="807" t="e">
        <f>M632*L632</f>
        <v>#REF!</v>
      </c>
      <c r="O632" s="809" t="e">
        <f>N632*(1+$R$5)</f>
        <v>#REF!</v>
      </c>
      <c r="P632" s="802" t="e">
        <f>F632+N632</f>
        <v>#REF!</v>
      </c>
      <c r="Q632" s="802" t="e">
        <f>O632+G632</f>
        <v>#REF!</v>
      </c>
      <c r="R632" s="802" t="e">
        <f>Q632*(1+$U$5)</f>
        <v>#REF!</v>
      </c>
      <c r="T632" s="512"/>
      <c r="U632" s="512"/>
      <c r="V632" s="512"/>
      <c r="W632" s="512"/>
      <c r="X632" s="512"/>
      <c r="Y632" s="512"/>
      <c r="Z632" s="512"/>
      <c r="AA632" s="512"/>
      <c r="AB632" s="512"/>
      <c r="AC632" s="512"/>
      <c r="AD632" s="512"/>
      <c r="AE632" s="494"/>
      <c r="AF632" s="494"/>
    </row>
    <row r="633" spans="2:32" ht="12.75" customHeight="1">
      <c r="B633" s="786"/>
      <c r="C633" s="803"/>
      <c r="D633" s="804"/>
      <c r="E633" s="805"/>
      <c r="F633" s="806"/>
      <c r="G633" s="814"/>
      <c r="H633" s="436" t="s">
        <v>185</v>
      </c>
      <c r="I633" s="252"/>
      <c r="J633" s="448">
        <f t="shared" si="82"/>
        <v>0</v>
      </c>
      <c r="K633" s="439" t="e">
        <f>#REF!*(1-$O$5)</f>
        <v>#REF!</v>
      </c>
      <c r="L633" s="807"/>
      <c r="M633" s="808"/>
      <c r="N633" s="807"/>
      <c r="O633" s="810"/>
      <c r="P633" s="802"/>
      <c r="Q633" s="812"/>
      <c r="R633" s="802"/>
      <c r="T633" s="512"/>
      <c r="U633" s="512"/>
      <c r="V633" s="512"/>
      <c r="W633" s="512"/>
      <c r="X633" s="512"/>
      <c r="Y633" s="512"/>
      <c r="Z633" s="512"/>
      <c r="AA633" s="512"/>
      <c r="AB633" s="512"/>
      <c r="AC633" s="512"/>
      <c r="AD633" s="512"/>
      <c r="AE633" s="494"/>
      <c r="AF633" s="494"/>
    </row>
    <row r="634" spans="2:32" ht="12.75" customHeight="1">
      <c r="B634" s="786"/>
      <c r="C634" s="803"/>
      <c r="D634" s="804"/>
      <c r="E634" s="805"/>
      <c r="F634" s="806"/>
      <c r="G634" s="814"/>
      <c r="H634" s="436" t="s">
        <v>220</v>
      </c>
      <c r="I634" s="252">
        <v>0</v>
      </c>
      <c r="J634" s="448">
        <f t="shared" si="82"/>
        <v>0</v>
      </c>
      <c r="K634" s="439" t="e">
        <f>#REF!*(1-$O$5)</f>
        <v>#REF!</v>
      </c>
      <c r="L634" s="807"/>
      <c r="M634" s="808"/>
      <c r="N634" s="807"/>
      <c r="O634" s="810"/>
      <c r="P634" s="802"/>
      <c r="Q634" s="812"/>
      <c r="R634" s="802"/>
      <c r="T634" s="512"/>
      <c r="U634" s="512"/>
      <c r="V634" s="512"/>
      <c r="W634" s="512"/>
      <c r="X634" s="512"/>
      <c r="Y634" s="512"/>
      <c r="Z634" s="512"/>
      <c r="AA634" s="512"/>
      <c r="AB634" s="512"/>
      <c r="AC634" s="512"/>
      <c r="AD634" s="512"/>
      <c r="AE634" s="494"/>
      <c r="AF634" s="494"/>
    </row>
    <row r="635" spans="2:32" ht="12.75" customHeight="1">
      <c r="B635" s="786"/>
      <c r="C635" s="803"/>
      <c r="D635" s="804"/>
      <c r="E635" s="805"/>
      <c r="F635" s="806"/>
      <c r="G635" s="815"/>
      <c r="H635" s="436" t="s">
        <v>226</v>
      </c>
      <c r="I635" s="252">
        <v>0</v>
      </c>
      <c r="J635" s="448">
        <f t="shared" si="82"/>
        <v>0</v>
      </c>
      <c r="K635" s="439" t="e">
        <f>#REF!*(1-$O$5)</f>
        <v>#REF!</v>
      </c>
      <c r="L635" s="807"/>
      <c r="M635" s="808"/>
      <c r="N635" s="807"/>
      <c r="O635" s="811"/>
      <c r="P635" s="802"/>
      <c r="Q635" s="812"/>
      <c r="R635" s="802"/>
      <c r="T635" s="512"/>
      <c r="U635" s="512"/>
      <c r="V635" s="512"/>
      <c r="W635" s="512"/>
      <c r="X635" s="512"/>
      <c r="Y635" s="512"/>
      <c r="Z635" s="512"/>
      <c r="AA635" s="512"/>
      <c r="AB635" s="512"/>
      <c r="AC635" s="512"/>
      <c r="AD635" s="512"/>
      <c r="AE635" s="494"/>
      <c r="AF635" s="494"/>
    </row>
    <row r="636" spans="2:32" ht="12.75" customHeight="1">
      <c r="B636" s="786">
        <v>156</v>
      </c>
      <c r="C636" s="803" t="s">
        <v>691</v>
      </c>
      <c r="D636" s="804"/>
      <c r="E636" s="805">
        <f t="shared" si="83"/>
        <v>0</v>
      </c>
      <c r="F636" s="806">
        <f>E636</f>
        <v>0</v>
      </c>
      <c r="G636" s="813" t="e">
        <f>F636*(1+$L$5)</f>
        <v>#REF!</v>
      </c>
      <c r="H636" s="436" t="s">
        <v>207</v>
      </c>
      <c r="I636" s="252"/>
      <c r="J636" s="448">
        <f t="shared" si="82"/>
        <v>0</v>
      </c>
      <c r="K636" s="439" t="e">
        <f>#REF!*(1-$O$5)</f>
        <v>#REF!</v>
      </c>
      <c r="L636" s="807" t="e">
        <f>SUM(J636*K636,J637*K637,J638*K638,J639*K639)</f>
        <v>#REF!</v>
      </c>
      <c r="M636" s="808">
        <v>49</v>
      </c>
      <c r="N636" s="807" t="e">
        <f>M636*L636</f>
        <v>#REF!</v>
      </c>
      <c r="O636" s="809" t="e">
        <f>N636*(1+$R$5)</f>
        <v>#REF!</v>
      </c>
      <c r="P636" s="802" t="e">
        <f>F636+N636</f>
        <v>#REF!</v>
      </c>
      <c r="Q636" s="802" t="e">
        <f>O636+G636</f>
        <v>#REF!</v>
      </c>
      <c r="R636" s="802" t="e">
        <f>Q636*(1+$U$5)</f>
        <v>#REF!</v>
      </c>
      <c r="T636" s="512"/>
      <c r="U636" s="512"/>
      <c r="V636" s="512"/>
      <c r="W636" s="512"/>
      <c r="X636" s="512"/>
      <c r="Y636" s="512"/>
      <c r="Z636" s="512"/>
      <c r="AA636" s="512"/>
      <c r="AB636" s="512"/>
      <c r="AC636" s="512"/>
      <c r="AD636" s="512"/>
      <c r="AE636" s="494"/>
      <c r="AF636" s="494"/>
    </row>
    <row r="637" spans="2:32" ht="12.75" customHeight="1">
      <c r="B637" s="786"/>
      <c r="C637" s="803"/>
      <c r="D637" s="804"/>
      <c r="E637" s="805"/>
      <c r="F637" s="806"/>
      <c r="G637" s="814"/>
      <c r="H637" s="436" t="s">
        <v>185</v>
      </c>
      <c r="I637" s="252"/>
      <c r="J637" s="448">
        <f t="shared" si="82"/>
        <v>0</v>
      </c>
      <c r="K637" s="439" t="e">
        <f>#REF!*(1-$O$5)</f>
        <v>#REF!</v>
      </c>
      <c r="L637" s="807"/>
      <c r="M637" s="808"/>
      <c r="N637" s="807"/>
      <c r="O637" s="810"/>
      <c r="P637" s="802"/>
      <c r="Q637" s="812"/>
      <c r="R637" s="802"/>
      <c r="T637" s="512"/>
      <c r="U637" s="512"/>
      <c r="V637" s="512"/>
      <c r="W637" s="512"/>
      <c r="X637" s="512"/>
      <c r="Y637" s="512"/>
      <c r="Z637" s="512"/>
      <c r="AA637" s="512"/>
      <c r="AB637" s="512"/>
      <c r="AC637" s="512"/>
      <c r="AD637" s="512"/>
      <c r="AE637" s="494"/>
      <c r="AF637" s="494"/>
    </row>
    <row r="638" spans="2:32" ht="12.75" customHeight="1">
      <c r="B638" s="786"/>
      <c r="C638" s="803"/>
      <c r="D638" s="804"/>
      <c r="E638" s="805"/>
      <c r="F638" s="806"/>
      <c r="G638" s="814"/>
      <c r="H638" s="436" t="s">
        <v>220</v>
      </c>
      <c r="I638" s="252">
        <v>0</v>
      </c>
      <c r="J638" s="448">
        <f t="shared" si="82"/>
        <v>0</v>
      </c>
      <c r="K638" s="439" t="e">
        <f>#REF!*(1-$O$5)</f>
        <v>#REF!</v>
      </c>
      <c r="L638" s="807"/>
      <c r="M638" s="808"/>
      <c r="N638" s="807"/>
      <c r="O638" s="810"/>
      <c r="P638" s="802"/>
      <c r="Q638" s="812"/>
      <c r="R638" s="802"/>
      <c r="T638" s="512"/>
      <c r="U638" s="512"/>
      <c r="V638" s="512"/>
      <c r="W638" s="512"/>
      <c r="X638" s="512"/>
      <c r="Y638" s="512"/>
      <c r="Z638" s="512"/>
      <c r="AA638" s="512"/>
      <c r="AB638" s="512"/>
      <c r="AC638" s="512"/>
      <c r="AD638" s="512"/>
      <c r="AE638" s="494"/>
      <c r="AF638" s="494"/>
    </row>
    <row r="639" spans="2:32" ht="12.75" customHeight="1">
      <c r="B639" s="786"/>
      <c r="C639" s="803"/>
      <c r="D639" s="804"/>
      <c r="E639" s="805"/>
      <c r="F639" s="806"/>
      <c r="G639" s="815"/>
      <c r="H639" s="436" t="s">
        <v>226</v>
      </c>
      <c r="I639" s="252">
        <v>0</v>
      </c>
      <c r="J639" s="448">
        <f t="shared" si="82"/>
        <v>0</v>
      </c>
      <c r="K639" s="439" t="e">
        <f>#REF!*(1-$O$5)</f>
        <v>#REF!</v>
      </c>
      <c r="L639" s="807"/>
      <c r="M639" s="808"/>
      <c r="N639" s="807"/>
      <c r="O639" s="811"/>
      <c r="P639" s="802"/>
      <c r="Q639" s="812"/>
      <c r="R639" s="802"/>
      <c r="T639" s="512"/>
      <c r="U639" s="512"/>
      <c r="V639" s="512"/>
      <c r="W639" s="512"/>
      <c r="X639" s="512"/>
      <c r="Y639" s="512"/>
      <c r="Z639" s="512"/>
      <c r="AA639" s="512"/>
      <c r="AB639" s="512"/>
      <c r="AC639" s="512"/>
      <c r="AD639" s="512"/>
      <c r="AE639" s="494"/>
      <c r="AF639" s="494"/>
    </row>
    <row r="640" spans="2:32" ht="12.75" customHeight="1">
      <c r="B640" s="786">
        <v>157</v>
      </c>
      <c r="C640" s="803" t="s">
        <v>692</v>
      </c>
      <c r="D640" s="804"/>
      <c r="E640" s="805">
        <f t="shared" si="83"/>
        <v>0</v>
      </c>
      <c r="F640" s="806">
        <f>E640</f>
        <v>0</v>
      </c>
      <c r="G640" s="813" t="e">
        <f>F640*(1+$L$5)</f>
        <v>#REF!</v>
      </c>
      <c r="H640" s="436" t="s">
        <v>207</v>
      </c>
      <c r="I640" s="252"/>
      <c r="J640" s="448">
        <f t="shared" si="82"/>
        <v>0</v>
      </c>
      <c r="K640" s="439" t="e">
        <f>#REF!*(1-$O$5)</f>
        <v>#REF!</v>
      </c>
      <c r="L640" s="807" t="e">
        <f>SUM(J640*K640,J641*K641,J642*K642,J643*K643)</f>
        <v>#REF!</v>
      </c>
      <c r="M640" s="808">
        <v>50</v>
      </c>
      <c r="N640" s="807" t="e">
        <f>M640*L640</f>
        <v>#REF!</v>
      </c>
      <c r="O640" s="809" t="e">
        <f>N640*(1+$R$5)</f>
        <v>#REF!</v>
      </c>
      <c r="P640" s="802" t="e">
        <f>F640+N640</f>
        <v>#REF!</v>
      </c>
      <c r="Q640" s="802" t="e">
        <f>O640+G640</f>
        <v>#REF!</v>
      </c>
      <c r="R640" s="802" t="e">
        <f>Q640*(1+$U$5)</f>
        <v>#REF!</v>
      </c>
      <c r="T640" s="512"/>
      <c r="U640" s="512"/>
      <c r="V640" s="512"/>
      <c r="W640" s="512"/>
      <c r="X640" s="512"/>
      <c r="Y640" s="512"/>
      <c r="Z640" s="512"/>
      <c r="AA640" s="512"/>
      <c r="AB640" s="512"/>
      <c r="AC640" s="512"/>
      <c r="AD640" s="512"/>
      <c r="AE640" s="494"/>
      <c r="AF640" s="494"/>
    </row>
    <row r="641" spans="2:32" ht="12.75" customHeight="1">
      <c r="B641" s="786"/>
      <c r="C641" s="803"/>
      <c r="D641" s="804"/>
      <c r="E641" s="805"/>
      <c r="F641" s="806"/>
      <c r="G641" s="814"/>
      <c r="H641" s="436" t="s">
        <v>185</v>
      </c>
      <c r="I641" s="252"/>
      <c r="J641" s="448">
        <f t="shared" si="82"/>
        <v>0</v>
      </c>
      <c r="K641" s="439" t="e">
        <f>#REF!*(1-$O$5)</f>
        <v>#REF!</v>
      </c>
      <c r="L641" s="807"/>
      <c r="M641" s="808"/>
      <c r="N641" s="807"/>
      <c r="O641" s="810"/>
      <c r="P641" s="802"/>
      <c r="Q641" s="812"/>
      <c r="R641" s="802"/>
      <c r="T641" s="512"/>
      <c r="U641" s="512"/>
      <c r="V641" s="512"/>
      <c r="W641" s="512"/>
      <c r="X641" s="512"/>
      <c r="Y641" s="512"/>
      <c r="Z641" s="512"/>
      <c r="AA641" s="512"/>
      <c r="AB641" s="512"/>
      <c r="AC641" s="512"/>
      <c r="AD641" s="512"/>
      <c r="AE641" s="494"/>
      <c r="AF641" s="494"/>
    </row>
    <row r="642" spans="2:32" ht="12.75" customHeight="1">
      <c r="B642" s="786"/>
      <c r="C642" s="803"/>
      <c r="D642" s="804"/>
      <c r="E642" s="805"/>
      <c r="F642" s="806"/>
      <c r="G642" s="814"/>
      <c r="H642" s="436" t="s">
        <v>220</v>
      </c>
      <c r="I642" s="252">
        <v>0</v>
      </c>
      <c r="J642" s="448">
        <f t="shared" si="82"/>
        <v>0</v>
      </c>
      <c r="K642" s="439" t="e">
        <f>#REF!*(1-$O$5)</f>
        <v>#REF!</v>
      </c>
      <c r="L642" s="807"/>
      <c r="M642" s="808"/>
      <c r="N642" s="807"/>
      <c r="O642" s="810"/>
      <c r="P642" s="802"/>
      <c r="Q642" s="812"/>
      <c r="R642" s="802"/>
      <c r="T642" s="512"/>
      <c r="U642" s="512"/>
      <c r="V642" s="512"/>
      <c r="W642" s="512"/>
      <c r="X642" s="512"/>
      <c r="Y642" s="512"/>
      <c r="Z642" s="512"/>
      <c r="AA642" s="512"/>
      <c r="AB642" s="512"/>
      <c r="AC642" s="512"/>
      <c r="AD642" s="512"/>
      <c r="AE642" s="494"/>
      <c r="AF642" s="494"/>
    </row>
    <row r="643" spans="2:32" ht="12.75" customHeight="1">
      <c r="B643" s="786"/>
      <c r="C643" s="803"/>
      <c r="D643" s="804"/>
      <c r="E643" s="805"/>
      <c r="F643" s="806"/>
      <c r="G643" s="815"/>
      <c r="H643" s="436" t="s">
        <v>226</v>
      </c>
      <c r="I643" s="252">
        <v>0</v>
      </c>
      <c r="J643" s="448">
        <f t="shared" si="82"/>
        <v>0</v>
      </c>
      <c r="K643" s="439" t="e">
        <f>#REF!*(1-$O$5)</f>
        <v>#REF!</v>
      </c>
      <c r="L643" s="807"/>
      <c r="M643" s="808"/>
      <c r="N643" s="807"/>
      <c r="O643" s="811"/>
      <c r="P643" s="802"/>
      <c r="Q643" s="812"/>
      <c r="R643" s="802"/>
      <c r="T643" s="512"/>
      <c r="U643" s="512"/>
      <c r="V643" s="512"/>
      <c r="W643" s="512"/>
      <c r="X643" s="512"/>
      <c r="Y643" s="512"/>
      <c r="Z643" s="512"/>
      <c r="AA643" s="512"/>
      <c r="AB643" s="512"/>
      <c r="AC643" s="512"/>
      <c r="AD643" s="512"/>
      <c r="AE643" s="494"/>
      <c r="AF643" s="494"/>
    </row>
    <row r="644" spans="2:32" ht="12.75" customHeight="1">
      <c r="B644" s="786">
        <v>158</v>
      </c>
      <c r="C644" s="803" t="s">
        <v>693</v>
      </c>
      <c r="D644" s="804"/>
      <c r="E644" s="805">
        <f t="shared" si="83"/>
        <v>0</v>
      </c>
      <c r="F644" s="806">
        <f>E644</f>
        <v>0</v>
      </c>
      <c r="G644" s="813" t="e">
        <f>F644*(1+$L$5)</f>
        <v>#REF!</v>
      </c>
      <c r="H644" s="436" t="s">
        <v>207</v>
      </c>
      <c r="I644" s="252"/>
      <c r="J644" s="448">
        <f t="shared" si="82"/>
        <v>0</v>
      </c>
      <c r="K644" s="439" t="e">
        <f>#REF!*(1-$O$5)</f>
        <v>#REF!</v>
      </c>
      <c r="L644" s="807" t="e">
        <f>SUM(J644*K644,J645*K645,J646*K646,J647*K647)</f>
        <v>#REF!</v>
      </c>
      <c r="M644" s="808">
        <v>51</v>
      </c>
      <c r="N644" s="807" t="e">
        <f>M644*L644</f>
        <v>#REF!</v>
      </c>
      <c r="O644" s="809" t="e">
        <f>N644*(1+$R$5)</f>
        <v>#REF!</v>
      </c>
      <c r="P644" s="802" t="e">
        <f>F644+N644</f>
        <v>#REF!</v>
      </c>
      <c r="Q644" s="802" t="e">
        <f>O644+G644</f>
        <v>#REF!</v>
      </c>
      <c r="R644" s="802" t="e">
        <f>Q644*(1+$U$5)</f>
        <v>#REF!</v>
      </c>
      <c r="T644" s="512"/>
      <c r="U644" s="512"/>
      <c r="V644" s="512"/>
      <c r="W644" s="512"/>
      <c r="X644" s="512"/>
      <c r="Y644" s="512"/>
      <c r="Z644" s="512"/>
      <c r="AA644" s="512"/>
      <c r="AB644" s="512"/>
      <c r="AC644" s="512"/>
      <c r="AD644" s="512"/>
      <c r="AE644" s="494"/>
      <c r="AF644" s="494"/>
    </row>
    <row r="645" spans="2:32" ht="12.75" customHeight="1">
      <c r="B645" s="786"/>
      <c r="C645" s="803"/>
      <c r="D645" s="804"/>
      <c r="E645" s="805"/>
      <c r="F645" s="806"/>
      <c r="G645" s="814"/>
      <c r="H645" s="436" t="s">
        <v>185</v>
      </c>
      <c r="I645" s="252"/>
      <c r="J645" s="448">
        <f t="shared" si="82"/>
        <v>0</v>
      </c>
      <c r="K645" s="439" t="e">
        <f>#REF!*(1-$O$5)</f>
        <v>#REF!</v>
      </c>
      <c r="L645" s="807"/>
      <c r="M645" s="808"/>
      <c r="N645" s="807"/>
      <c r="O645" s="810"/>
      <c r="P645" s="802"/>
      <c r="Q645" s="812"/>
      <c r="R645" s="802"/>
      <c r="T645" s="512"/>
      <c r="U645" s="512"/>
      <c r="V645" s="512"/>
      <c r="W645" s="512"/>
      <c r="X645" s="512"/>
      <c r="Y645" s="512"/>
      <c r="Z645" s="512"/>
      <c r="AA645" s="512"/>
      <c r="AB645" s="512"/>
      <c r="AC645" s="512"/>
      <c r="AD645" s="512"/>
      <c r="AE645" s="494"/>
      <c r="AF645" s="494"/>
    </row>
    <row r="646" spans="2:32" ht="12.75" customHeight="1">
      <c r="B646" s="786"/>
      <c r="C646" s="803"/>
      <c r="D646" s="804"/>
      <c r="E646" s="805"/>
      <c r="F646" s="806"/>
      <c r="G646" s="814"/>
      <c r="H646" s="436" t="s">
        <v>220</v>
      </c>
      <c r="I646" s="252">
        <v>0</v>
      </c>
      <c r="J646" s="448">
        <f t="shared" si="82"/>
        <v>0</v>
      </c>
      <c r="K646" s="439" t="e">
        <f>#REF!*(1-$O$5)</f>
        <v>#REF!</v>
      </c>
      <c r="L646" s="807"/>
      <c r="M646" s="808"/>
      <c r="N646" s="807"/>
      <c r="O646" s="810"/>
      <c r="P646" s="802"/>
      <c r="Q646" s="812"/>
      <c r="R646" s="802"/>
      <c r="T646" s="512"/>
      <c r="U646" s="512"/>
      <c r="V646" s="512"/>
      <c r="W646" s="512"/>
      <c r="X646" s="512"/>
      <c r="Y646" s="512"/>
      <c r="Z646" s="512"/>
      <c r="AA646" s="512"/>
      <c r="AB646" s="512"/>
      <c r="AC646" s="512"/>
      <c r="AD646" s="512"/>
      <c r="AE646" s="494"/>
      <c r="AF646" s="494"/>
    </row>
    <row r="647" spans="2:32" ht="12.75" customHeight="1">
      <c r="B647" s="786"/>
      <c r="C647" s="803"/>
      <c r="D647" s="804"/>
      <c r="E647" s="805"/>
      <c r="F647" s="806"/>
      <c r="G647" s="815"/>
      <c r="H647" s="436" t="s">
        <v>226</v>
      </c>
      <c r="I647" s="252">
        <v>0</v>
      </c>
      <c r="J647" s="448">
        <f t="shared" si="82"/>
        <v>0</v>
      </c>
      <c r="K647" s="439" t="e">
        <f>#REF!*(1-$O$5)</f>
        <v>#REF!</v>
      </c>
      <c r="L647" s="807"/>
      <c r="M647" s="808"/>
      <c r="N647" s="807"/>
      <c r="O647" s="811"/>
      <c r="P647" s="802"/>
      <c r="Q647" s="812"/>
      <c r="R647" s="802"/>
      <c r="T647" s="512"/>
      <c r="U647" s="512"/>
      <c r="V647" s="512"/>
      <c r="W647" s="512"/>
      <c r="X647" s="512"/>
      <c r="Y647" s="512"/>
      <c r="Z647" s="512"/>
      <c r="AA647" s="512"/>
      <c r="AB647" s="512"/>
      <c r="AC647" s="512"/>
      <c r="AD647" s="512"/>
      <c r="AE647" s="494"/>
      <c r="AF647" s="494"/>
    </row>
    <row r="648" spans="2:32" ht="12.75" customHeight="1">
      <c r="B648" s="786">
        <v>159</v>
      </c>
      <c r="C648" s="803" t="s">
        <v>694</v>
      </c>
      <c r="D648" s="804"/>
      <c r="E648" s="805">
        <f t="shared" si="83"/>
        <v>0</v>
      </c>
      <c r="F648" s="806">
        <f>E648</f>
        <v>0</v>
      </c>
      <c r="G648" s="813" t="e">
        <f>F648*(1+$L$5)</f>
        <v>#REF!</v>
      </c>
      <c r="H648" s="436" t="s">
        <v>207</v>
      </c>
      <c r="I648" s="252"/>
      <c r="J648" s="448">
        <f t="shared" si="82"/>
        <v>0</v>
      </c>
      <c r="K648" s="439" t="e">
        <f>#REF!*(1-$O$5)</f>
        <v>#REF!</v>
      </c>
      <c r="L648" s="807" t="e">
        <f>SUM(J648*K648,J649*K649,J650*K650,J651*K651)</f>
        <v>#REF!</v>
      </c>
      <c r="M648" s="808">
        <v>52</v>
      </c>
      <c r="N648" s="807" t="e">
        <f>M648*L648</f>
        <v>#REF!</v>
      </c>
      <c r="O648" s="809" t="e">
        <f>N648*(1+$R$5)</f>
        <v>#REF!</v>
      </c>
      <c r="P648" s="802" t="e">
        <f>F648+N648</f>
        <v>#REF!</v>
      </c>
      <c r="Q648" s="802" t="e">
        <f>O648+G648</f>
        <v>#REF!</v>
      </c>
      <c r="R648" s="802" t="e">
        <f>Q648*(1+$U$5)</f>
        <v>#REF!</v>
      </c>
      <c r="T648" s="512"/>
      <c r="U648" s="512"/>
      <c r="V648" s="512"/>
      <c r="W648" s="512"/>
      <c r="X648" s="512"/>
      <c r="Y648" s="512"/>
      <c r="Z648" s="512"/>
      <c r="AA648" s="512"/>
      <c r="AB648" s="512"/>
      <c r="AC648" s="512"/>
      <c r="AD648" s="512"/>
      <c r="AE648" s="494"/>
      <c r="AF648" s="494"/>
    </row>
    <row r="649" spans="2:32" ht="12.75" customHeight="1">
      <c r="B649" s="786"/>
      <c r="C649" s="803"/>
      <c r="D649" s="804"/>
      <c r="E649" s="805"/>
      <c r="F649" s="806"/>
      <c r="G649" s="814"/>
      <c r="H649" s="436" t="s">
        <v>185</v>
      </c>
      <c r="I649" s="252"/>
      <c r="J649" s="448">
        <f t="shared" si="82"/>
        <v>0</v>
      </c>
      <c r="K649" s="439" t="e">
        <f>#REF!*(1-$O$5)</f>
        <v>#REF!</v>
      </c>
      <c r="L649" s="807"/>
      <c r="M649" s="808"/>
      <c r="N649" s="807"/>
      <c r="O649" s="810"/>
      <c r="P649" s="802"/>
      <c r="Q649" s="812"/>
      <c r="R649" s="802"/>
      <c r="T649" s="512"/>
      <c r="U649" s="512"/>
      <c r="V649" s="512"/>
      <c r="W649" s="512"/>
      <c r="X649" s="512"/>
      <c r="Y649" s="512"/>
      <c r="Z649" s="512"/>
      <c r="AA649" s="512"/>
      <c r="AB649" s="512"/>
      <c r="AC649" s="512"/>
      <c r="AD649" s="512"/>
      <c r="AE649" s="494"/>
      <c r="AF649" s="494"/>
    </row>
    <row r="650" spans="2:32" ht="12.75" customHeight="1">
      <c r="B650" s="786"/>
      <c r="C650" s="803"/>
      <c r="D650" s="804"/>
      <c r="E650" s="805"/>
      <c r="F650" s="806"/>
      <c r="G650" s="814"/>
      <c r="H650" s="436" t="s">
        <v>220</v>
      </c>
      <c r="I650" s="252">
        <v>0</v>
      </c>
      <c r="J650" s="448">
        <f t="shared" si="82"/>
        <v>0</v>
      </c>
      <c r="K650" s="439" t="e">
        <f>#REF!*(1-$O$5)</f>
        <v>#REF!</v>
      </c>
      <c r="L650" s="807"/>
      <c r="M650" s="808"/>
      <c r="N650" s="807"/>
      <c r="O650" s="810"/>
      <c r="P650" s="802"/>
      <c r="Q650" s="812"/>
      <c r="R650" s="802"/>
      <c r="T650" s="512"/>
      <c r="U650" s="512"/>
      <c r="V650" s="512"/>
      <c r="W650" s="512"/>
      <c r="X650" s="512"/>
      <c r="Y650" s="512"/>
      <c r="Z650" s="512"/>
      <c r="AA650" s="512"/>
      <c r="AB650" s="512"/>
      <c r="AC650" s="512"/>
      <c r="AD650" s="512"/>
      <c r="AE650" s="494"/>
      <c r="AF650" s="494"/>
    </row>
    <row r="651" spans="2:32" ht="12.75" customHeight="1">
      <c r="B651" s="786"/>
      <c r="C651" s="803"/>
      <c r="D651" s="804"/>
      <c r="E651" s="805"/>
      <c r="F651" s="806"/>
      <c r="G651" s="815"/>
      <c r="H651" s="436" t="s">
        <v>226</v>
      </c>
      <c r="I651" s="252">
        <v>0</v>
      </c>
      <c r="J651" s="448">
        <f t="shared" si="82"/>
        <v>0</v>
      </c>
      <c r="K651" s="439" t="e">
        <f>#REF!*(1-$O$5)</f>
        <v>#REF!</v>
      </c>
      <c r="L651" s="807"/>
      <c r="M651" s="808"/>
      <c r="N651" s="807"/>
      <c r="O651" s="811"/>
      <c r="P651" s="802"/>
      <c r="Q651" s="812"/>
      <c r="R651" s="802"/>
      <c r="T651" s="512"/>
      <c r="U651" s="512"/>
      <c r="V651" s="512"/>
      <c r="W651" s="512"/>
      <c r="X651" s="512"/>
      <c r="Y651" s="512"/>
      <c r="Z651" s="512"/>
      <c r="AA651" s="512"/>
      <c r="AB651" s="512"/>
      <c r="AC651" s="512"/>
      <c r="AD651" s="512"/>
      <c r="AE651" s="494"/>
      <c r="AF651" s="494"/>
    </row>
    <row r="652" spans="2:32" ht="12.75" customHeight="1">
      <c r="B652" s="786">
        <v>160</v>
      </c>
      <c r="C652" s="803" t="s">
        <v>695</v>
      </c>
      <c r="D652" s="804"/>
      <c r="E652" s="805">
        <f t="shared" si="83"/>
        <v>0</v>
      </c>
      <c r="F652" s="806">
        <f>E652</f>
        <v>0</v>
      </c>
      <c r="G652" s="813" t="e">
        <f>F652*(1+$L$5)</f>
        <v>#REF!</v>
      </c>
      <c r="H652" s="436" t="s">
        <v>207</v>
      </c>
      <c r="I652" s="252"/>
      <c r="J652" s="448">
        <f t="shared" ref="J652:J663" si="84">I652/60</f>
        <v>0</v>
      </c>
      <c r="K652" s="439" t="e">
        <f>#REF!*(1-$O$5)</f>
        <v>#REF!</v>
      </c>
      <c r="L652" s="807" t="e">
        <f>SUM(J652*K652,J653*K653,J654*K654,J655*K655)</f>
        <v>#REF!</v>
      </c>
      <c r="M652" s="808">
        <v>53</v>
      </c>
      <c r="N652" s="807" t="e">
        <f>M652*L652</f>
        <v>#REF!</v>
      </c>
      <c r="O652" s="809" t="e">
        <f>N652*(1+$R$5)</f>
        <v>#REF!</v>
      </c>
      <c r="P652" s="802" t="e">
        <f>F652+N652</f>
        <v>#REF!</v>
      </c>
      <c r="Q652" s="802" t="e">
        <f>O652+G652</f>
        <v>#REF!</v>
      </c>
      <c r="R652" s="802" t="e">
        <f>Q652*(1+$U$5)</f>
        <v>#REF!</v>
      </c>
      <c r="T652" s="512"/>
      <c r="U652" s="512"/>
      <c r="V652" s="512"/>
      <c r="W652" s="512"/>
      <c r="X652" s="512"/>
      <c r="Y652" s="512"/>
      <c r="Z652" s="512"/>
      <c r="AA652" s="512"/>
      <c r="AB652" s="512"/>
      <c r="AC652" s="512"/>
      <c r="AD652" s="512"/>
      <c r="AE652" s="494"/>
      <c r="AF652" s="494"/>
    </row>
    <row r="653" spans="2:32" ht="12.75" customHeight="1">
      <c r="B653" s="786"/>
      <c r="C653" s="803"/>
      <c r="D653" s="804"/>
      <c r="E653" s="805"/>
      <c r="F653" s="806"/>
      <c r="G653" s="814"/>
      <c r="H653" s="436" t="s">
        <v>185</v>
      </c>
      <c r="I653" s="252"/>
      <c r="J653" s="448">
        <f t="shared" si="84"/>
        <v>0</v>
      </c>
      <c r="K653" s="439" t="e">
        <f>#REF!*(1-$O$5)</f>
        <v>#REF!</v>
      </c>
      <c r="L653" s="807"/>
      <c r="M653" s="808"/>
      <c r="N653" s="807"/>
      <c r="O653" s="810"/>
      <c r="P653" s="802"/>
      <c r="Q653" s="812"/>
      <c r="R653" s="802"/>
      <c r="T653" s="512"/>
      <c r="U653" s="512"/>
      <c r="V653" s="512"/>
      <c r="W653" s="512"/>
      <c r="X653" s="512"/>
      <c r="Y653" s="512"/>
      <c r="Z653" s="512"/>
      <c r="AA653" s="512"/>
      <c r="AB653" s="512"/>
      <c r="AC653" s="512"/>
      <c r="AD653" s="512"/>
      <c r="AE653" s="494"/>
      <c r="AF653" s="494"/>
    </row>
    <row r="654" spans="2:32" ht="12.75" customHeight="1">
      <c r="B654" s="786"/>
      <c r="C654" s="803"/>
      <c r="D654" s="804"/>
      <c r="E654" s="805"/>
      <c r="F654" s="806"/>
      <c r="G654" s="814"/>
      <c r="H654" s="436" t="s">
        <v>220</v>
      </c>
      <c r="I654" s="252">
        <v>0</v>
      </c>
      <c r="J654" s="448">
        <f t="shared" si="84"/>
        <v>0</v>
      </c>
      <c r="K654" s="439" t="e">
        <f>#REF!*(1-$O$5)</f>
        <v>#REF!</v>
      </c>
      <c r="L654" s="807"/>
      <c r="M654" s="808"/>
      <c r="N654" s="807"/>
      <c r="O654" s="810"/>
      <c r="P654" s="802"/>
      <c r="Q654" s="812"/>
      <c r="R654" s="802"/>
      <c r="T654" s="512"/>
      <c r="U654" s="512"/>
      <c r="V654" s="512"/>
      <c r="W654" s="512"/>
      <c r="X654" s="512"/>
      <c r="Y654" s="512"/>
      <c r="Z654" s="512"/>
      <c r="AA654" s="512"/>
      <c r="AB654" s="512"/>
      <c r="AC654" s="512"/>
      <c r="AD654" s="512"/>
      <c r="AE654" s="494"/>
      <c r="AF654" s="494"/>
    </row>
    <row r="655" spans="2:32" ht="12.75" customHeight="1">
      <c r="B655" s="786"/>
      <c r="C655" s="803"/>
      <c r="D655" s="804"/>
      <c r="E655" s="805"/>
      <c r="F655" s="806"/>
      <c r="G655" s="815"/>
      <c r="H655" s="436" t="s">
        <v>226</v>
      </c>
      <c r="I655" s="252">
        <v>0</v>
      </c>
      <c r="J655" s="448">
        <f t="shared" si="84"/>
        <v>0</v>
      </c>
      <c r="K655" s="439" t="e">
        <f>#REF!*(1-$O$5)</f>
        <v>#REF!</v>
      </c>
      <c r="L655" s="807"/>
      <c r="M655" s="808"/>
      <c r="N655" s="807"/>
      <c r="O655" s="811"/>
      <c r="P655" s="802"/>
      <c r="Q655" s="812"/>
      <c r="R655" s="802"/>
      <c r="T655" s="512"/>
      <c r="U655" s="512"/>
      <c r="V655" s="512"/>
      <c r="W655" s="512"/>
      <c r="X655" s="512"/>
      <c r="Y655" s="512"/>
      <c r="Z655" s="512"/>
      <c r="AA655" s="512"/>
      <c r="AB655" s="512"/>
      <c r="AC655" s="512"/>
      <c r="AD655" s="512"/>
      <c r="AE655" s="494"/>
      <c r="AF655" s="494"/>
    </row>
    <row r="656" spans="2:32" ht="12.75" customHeight="1">
      <c r="B656" s="786">
        <v>161</v>
      </c>
      <c r="C656" s="803" t="s">
        <v>696</v>
      </c>
      <c r="D656" s="804"/>
      <c r="E656" s="805">
        <f t="shared" ref="E656:E676" si="85">D656*$I$5</f>
        <v>0</v>
      </c>
      <c r="F656" s="806">
        <f>E656</f>
        <v>0</v>
      </c>
      <c r="G656" s="813" t="e">
        <f>F656*(1+$L$5)</f>
        <v>#REF!</v>
      </c>
      <c r="H656" s="436" t="s">
        <v>207</v>
      </c>
      <c r="I656" s="252"/>
      <c r="J656" s="448">
        <f t="shared" si="84"/>
        <v>0</v>
      </c>
      <c r="K656" s="439" t="e">
        <f>#REF!*(1-$O$5)</f>
        <v>#REF!</v>
      </c>
      <c r="L656" s="807" t="e">
        <f>SUM(J656*K656,J657*K657,J658*K658,J659*K659)</f>
        <v>#REF!</v>
      </c>
      <c r="M656" s="808">
        <v>54</v>
      </c>
      <c r="N656" s="807" t="e">
        <f>M656*L656</f>
        <v>#REF!</v>
      </c>
      <c r="O656" s="809" t="e">
        <f>N656*(1+$R$5)</f>
        <v>#REF!</v>
      </c>
      <c r="P656" s="802" t="e">
        <f>F656+N656</f>
        <v>#REF!</v>
      </c>
      <c r="Q656" s="802" t="e">
        <f>O656+G656</f>
        <v>#REF!</v>
      </c>
      <c r="R656" s="802" t="e">
        <f>Q656*(1+$U$5)</f>
        <v>#REF!</v>
      </c>
      <c r="T656" s="512"/>
      <c r="U656" s="512"/>
      <c r="V656" s="512"/>
      <c r="W656" s="512"/>
      <c r="X656" s="512"/>
      <c r="Y656" s="512"/>
      <c r="Z656" s="512"/>
      <c r="AA656" s="512"/>
      <c r="AB656" s="512"/>
      <c r="AC656" s="512"/>
      <c r="AD656" s="512"/>
      <c r="AE656" s="494"/>
      <c r="AF656" s="494"/>
    </row>
    <row r="657" spans="2:32" ht="12.75" customHeight="1">
      <c r="B657" s="786"/>
      <c r="C657" s="803"/>
      <c r="D657" s="804"/>
      <c r="E657" s="805"/>
      <c r="F657" s="806"/>
      <c r="G657" s="814"/>
      <c r="H657" s="436" t="s">
        <v>185</v>
      </c>
      <c r="I657" s="252"/>
      <c r="J657" s="448">
        <f t="shared" si="84"/>
        <v>0</v>
      </c>
      <c r="K657" s="439" t="e">
        <f>#REF!*(1-$O$5)</f>
        <v>#REF!</v>
      </c>
      <c r="L657" s="807"/>
      <c r="M657" s="808"/>
      <c r="N657" s="807"/>
      <c r="O657" s="810"/>
      <c r="P657" s="802"/>
      <c r="Q657" s="812"/>
      <c r="R657" s="802"/>
      <c r="T657" s="512"/>
      <c r="U657" s="512"/>
      <c r="V657" s="512"/>
      <c r="W657" s="512"/>
      <c r="X657" s="512"/>
      <c r="Y657" s="512"/>
      <c r="Z657" s="512"/>
      <c r="AA657" s="512"/>
      <c r="AB657" s="512"/>
      <c r="AC657" s="512"/>
      <c r="AD657" s="512"/>
      <c r="AE657" s="494"/>
      <c r="AF657" s="494"/>
    </row>
    <row r="658" spans="2:32" ht="12.75" customHeight="1">
      <c r="B658" s="786"/>
      <c r="C658" s="803"/>
      <c r="D658" s="804"/>
      <c r="E658" s="805"/>
      <c r="F658" s="806"/>
      <c r="G658" s="814"/>
      <c r="H658" s="436" t="s">
        <v>220</v>
      </c>
      <c r="I658" s="252">
        <v>0</v>
      </c>
      <c r="J658" s="448">
        <f t="shared" si="84"/>
        <v>0</v>
      </c>
      <c r="K658" s="439" t="e">
        <f>#REF!*(1-$O$5)</f>
        <v>#REF!</v>
      </c>
      <c r="L658" s="807"/>
      <c r="M658" s="808"/>
      <c r="N658" s="807"/>
      <c r="O658" s="810"/>
      <c r="P658" s="802"/>
      <c r="Q658" s="812"/>
      <c r="R658" s="802"/>
      <c r="T658" s="512"/>
      <c r="U658" s="512"/>
      <c r="V658" s="512"/>
      <c r="W658" s="512"/>
      <c r="X658" s="512"/>
      <c r="Y658" s="512"/>
      <c r="Z658" s="512"/>
      <c r="AA658" s="512"/>
      <c r="AB658" s="512"/>
      <c r="AC658" s="512"/>
      <c r="AD658" s="512"/>
      <c r="AE658" s="494"/>
      <c r="AF658" s="494"/>
    </row>
    <row r="659" spans="2:32" ht="12.75" customHeight="1">
      <c r="B659" s="786"/>
      <c r="C659" s="803"/>
      <c r="D659" s="804"/>
      <c r="E659" s="805"/>
      <c r="F659" s="806"/>
      <c r="G659" s="815"/>
      <c r="H659" s="436" t="s">
        <v>226</v>
      </c>
      <c r="I659" s="252">
        <v>0</v>
      </c>
      <c r="J659" s="448">
        <f t="shared" si="84"/>
        <v>0</v>
      </c>
      <c r="K659" s="439" t="e">
        <f>#REF!*(1-$O$5)</f>
        <v>#REF!</v>
      </c>
      <c r="L659" s="807"/>
      <c r="M659" s="808"/>
      <c r="N659" s="807"/>
      <c r="O659" s="811"/>
      <c r="P659" s="802"/>
      <c r="Q659" s="812"/>
      <c r="R659" s="802"/>
      <c r="T659" s="512"/>
      <c r="U659" s="512"/>
      <c r="V659" s="512"/>
      <c r="W659" s="512"/>
      <c r="X659" s="512"/>
      <c r="Y659" s="512"/>
      <c r="Z659" s="512"/>
      <c r="AA659" s="512"/>
      <c r="AB659" s="512"/>
      <c r="AC659" s="512"/>
      <c r="AD659" s="512"/>
      <c r="AE659" s="494"/>
      <c r="AF659" s="494"/>
    </row>
    <row r="660" spans="2:32" ht="12.75" customHeight="1">
      <c r="B660" s="786">
        <v>162</v>
      </c>
      <c r="C660" s="803" t="s">
        <v>697</v>
      </c>
      <c r="D660" s="804"/>
      <c r="E660" s="805">
        <f t="shared" si="85"/>
        <v>0</v>
      </c>
      <c r="F660" s="806">
        <f>E660</f>
        <v>0</v>
      </c>
      <c r="G660" s="813" t="e">
        <f>F660*(1+$L$5)</f>
        <v>#REF!</v>
      </c>
      <c r="H660" s="436" t="s">
        <v>207</v>
      </c>
      <c r="I660" s="252"/>
      <c r="J660" s="448">
        <f t="shared" si="84"/>
        <v>0</v>
      </c>
      <c r="K660" s="439" t="e">
        <f>#REF!*(1-$O$5)</f>
        <v>#REF!</v>
      </c>
      <c r="L660" s="807" t="e">
        <f>SUM(J660*K660,J661*K661,J662*K662,J663*K663)</f>
        <v>#REF!</v>
      </c>
      <c r="M660" s="808">
        <v>55</v>
      </c>
      <c r="N660" s="807" t="e">
        <f>M660*L660</f>
        <v>#REF!</v>
      </c>
      <c r="O660" s="809" t="e">
        <f>N660*(1+$R$5)</f>
        <v>#REF!</v>
      </c>
      <c r="P660" s="802" t="e">
        <f>F660+N660</f>
        <v>#REF!</v>
      </c>
      <c r="Q660" s="802" t="e">
        <f>O660+G660</f>
        <v>#REF!</v>
      </c>
      <c r="R660" s="802" t="e">
        <f>Q660*(1+$U$5)</f>
        <v>#REF!</v>
      </c>
      <c r="T660" s="512"/>
      <c r="U660" s="512"/>
      <c r="V660" s="512"/>
      <c r="W660" s="512"/>
      <c r="X660" s="512"/>
      <c r="Y660" s="512"/>
      <c r="Z660" s="512"/>
      <c r="AA660" s="512"/>
      <c r="AB660" s="512"/>
      <c r="AC660" s="512"/>
      <c r="AD660" s="512"/>
      <c r="AE660" s="494"/>
      <c r="AF660" s="494"/>
    </row>
    <row r="661" spans="2:32" ht="12.75" customHeight="1">
      <c r="B661" s="786"/>
      <c r="C661" s="803"/>
      <c r="D661" s="804"/>
      <c r="E661" s="805"/>
      <c r="F661" s="806"/>
      <c r="G661" s="814"/>
      <c r="H661" s="436" t="s">
        <v>185</v>
      </c>
      <c r="I661" s="252"/>
      <c r="J661" s="448">
        <f t="shared" si="84"/>
        <v>0</v>
      </c>
      <c r="K661" s="439" t="e">
        <f>#REF!*(1-$O$5)</f>
        <v>#REF!</v>
      </c>
      <c r="L661" s="807"/>
      <c r="M661" s="808"/>
      <c r="N661" s="807"/>
      <c r="O661" s="810"/>
      <c r="P661" s="802"/>
      <c r="Q661" s="812"/>
      <c r="R661" s="802"/>
      <c r="T661" s="512"/>
      <c r="U661" s="512"/>
      <c r="V661" s="512"/>
      <c r="W661" s="512"/>
      <c r="X661" s="512"/>
      <c r="Y661" s="512"/>
      <c r="Z661" s="512"/>
      <c r="AA661" s="512"/>
      <c r="AB661" s="512"/>
      <c r="AC661" s="512"/>
      <c r="AD661" s="512"/>
      <c r="AE661" s="494"/>
      <c r="AF661" s="494"/>
    </row>
    <row r="662" spans="2:32" ht="12.75" customHeight="1">
      <c r="B662" s="786"/>
      <c r="C662" s="803"/>
      <c r="D662" s="804"/>
      <c r="E662" s="805"/>
      <c r="F662" s="806"/>
      <c r="G662" s="814"/>
      <c r="H662" s="436" t="s">
        <v>220</v>
      </c>
      <c r="I662" s="252">
        <v>0</v>
      </c>
      <c r="J662" s="448">
        <f t="shared" si="84"/>
        <v>0</v>
      </c>
      <c r="K662" s="439" t="e">
        <f>#REF!*(1-$O$5)</f>
        <v>#REF!</v>
      </c>
      <c r="L662" s="807"/>
      <c r="M662" s="808"/>
      <c r="N662" s="807"/>
      <c r="O662" s="810"/>
      <c r="P662" s="802"/>
      <c r="Q662" s="812"/>
      <c r="R662" s="802"/>
      <c r="T662" s="512"/>
      <c r="U662" s="512"/>
      <c r="V662" s="512"/>
      <c r="W662" s="512"/>
      <c r="X662" s="512"/>
      <c r="Y662" s="512"/>
      <c r="Z662" s="512"/>
      <c r="AA662" s="512"/>
      <c r="AB662" s="512"/>
      <c r="AC662" s="512"/>
      <c r="AD662" s="512"/>
      <c r="AE662" s="494"/>
      <c r="AF662" s="494"/>
    </row>
    <row r="663" spans="2:32" ht="12.75" customHeight="1">
      <c r="B663" s="786"/>
      <c r="C663" s="803"/>
      <c r="D663" s="804"/>
      <c r="E663" s="805"/>
      <c r="F663" s="806"/>
      <c r="G663" s="815"/>
      <c r="H663" s="436" t="s">
        <v>226</v>
      </c>
      <c r="I663" s="252">
        <v>0</v>
      </c>
      <c r="J663" s="448">
        <f t="shared" si="84"/>
        <v>0</v>
      </c>
      <c r="K663" s="439" t="e">
        <f>#REF!*(1-$O$5)</f>
        <v>#REF!</v>
      </c>
      <c r="L663" s="807"/>
      <c r="M663" s="808"/>
      <c r="N663" s="807"/>
      <c r="O663" s="811"/>
      <c r="P663" s="802"/>
      <c r="Q663" s="812"/>
      <c r="R663" s="802"/>
      <c r="T663" s="512"/>
      <c r="U663" s="512"/>
      <c r="V663" s="512"/>
      <c r="W663" s="512"/>
      <c r="X663" s="512"/>
      <c r="Y663" s="512"/>
      <c r="Z663" s="512"/>
      <c r="AA663" s="512"/>
      <c r="AB663" s="512"/>
      <c r="AC663" s="512"/>
      <c r="AD663" s="512"/>
      <c r="AE663" s="494"/>
      <c r="AF663" s="494"/>
    </row>
    <row r="664" spans="2:32" ht="12.75" customHeight="1">
      <c r="B664" s="786">
        <v>163</v>
      </c>
      <c r="C664" s="803" t="s">
        <v>1171</v>
      </c>
      <c r="D664" s="804"/>
      <c r="E664" s="805">
        <f t="shared" si="85"/>
        <v>0</v>
      </c>
      <c r="F664" s="806">
        <f>E664</f>
        <v>0</v>
      </c>
      <c r="G664" s="813" t="e">
        <f>F664*(1+$L$5)</f>
        <v>#REF!</v>
      </c>
      <c r="H664" s="436" t="s">
        <v>207</v>
      </c>
      <c r="I664" s="252"/>
      <c r="J664" s="448">
        <f t="shared" ref="J664:J675" si="86">I664/60</f>
        <v>0</v>
      </c>
      <c r="K664" s="439" t="e">
        <f>#REF!*(1-$O$5)</f>
        <v>#REF!</v>
      </c>
      <c r="L664" s="807" t="e">
        <f>SUM(J664*K664,J665*K665,J666*K666,J667*K667)</f>
        <v>#REF!</v>
      </c>
      <c r="M664" s="808">
        <v>56</v>
      </c>
      <c r="N664" s="807" t="e">
        <f>M664*L664</f>
        <v>#REF!</v>
      </c>
      <c r="O664" s="809" t="e">
        <f>N664*(1+$R$5)</f>
        <v>#REF!</v>
      </c>
      <c r="P664" s="802" t="e">
        <f>F664+N664</f>
        <v>#REF!</v>
      </c>
      <c r="Q664" s="802" t="e">
        <f>O664+G664</f>
        <v>#REF!</v>
      </c>
      <c r="R664" s="802" t="e">
        <f>Q664*(1+$U$5)</f>
        <v>#REF!</v>
      </c>
      <c r="T664" s="512"/>
      <c r="U664" s="512"/>
      <c r="V664" s="512"/>
      <c r="W664" s="512"/>
      <c r="X664" s="512"/>
      <c r="Y664" s="512"/>
      <c r="Z664" s="512"/>
      <c r="AA664" s="512"/>
      <c r="AB664" s="512"/>
      <c r="AC664" s="512"/>
      <c r="AD664" s="512"/>
      <c r="AE664" s="494"/>
      <c r="AF664" s="494"/>
    </row>
    <row r="665" spans="2:32" ht="12.75" customHeight="1">
      <c r="B665" s="786"/>
      <c r="C665" s="803"/>
      <c r="D665" s="804"/>
      <c r="E665" s="805"/>
      <c r="F665" s="806"/>
      <c r="G665" s="814"/>
      <c r="H665" s="436" t="s">
        <v>185</v>
      </c>
      <c r="I665" s="252"/>
      <c r="J665" s="448">
        <f t="shared" si="86"/>
        <v>0</v>
      </c>
      <c r="K665" s="439" t="e">
        <f>#REF!*(1-$O$5)</f>
        <v>#REF!</v>
      </c>
      <c r="L665" s="807"/>
      <c r="M665" s="808"/>
      <c r="N665" s="807"/>
      <c r="O665" s="810"/>
      <c r="P665" s="802"/>
      <c r="Q665" s="812"/>
      <c r="R665" s="802"/>
      <c r="T665" s="512"/>
      <c r="U665" s="512"/>
      <c r="V665" s="512"/>
      <c r="W665" s="512"/>
      <c r="X665" s="512"/>
      <c r="Y665" s="512"/>
      <c r="Z665" s="512"/>
      <c r="AA665" s="512"/>
      <c r="AB665" s="512"/>
      <c r="AC665" s="512"/>
      <c r="AD665" s="512"/>
      <c r="AE665" s="494"/>
      <c r="AF665" s="494"/>
    </row>
    <row r="666" spans="2:32" ht="12.75" customHeight="1">
      <c r="B666" s="786"/>
      <c r="C666" s="803"/>
      <c r="D666" s="804"/>
      <c r="E666" s="805"/>
      <c r="F666" s="806"/>
      <c r="G666" s="814"/>
      <c r="H666" s="436" t="s">
        <v>220</v>
      </c>
      <c r="I666" s="252">
        <v>20</v>
      </c>
      <c r="J666" s="448">
        <f t="shared" si="86"/>
        <v>0.33333333333333331</v>
      </c>
      <c r="K666" s="439" t="e">
        <f>#REF!*(1-$O$5)</f>
        <v>#REF!</v>
      </c>
      <c r="L666" s="807"/>
      <c r="M666" s="808"/>
      <c r="N666" s="807"/>
      <c r="O666" s="810"/>
      <c r="P666" s="802"/>
      <c r="Q666" s="812"/>
      <c r="R666" s="802"/>
      <c r="T666" s="512"/>
      <c r="U666" s="512"/>
      <c r="V666" s="512"/>
      <c r="W666" s="512"/>
      <c r="X666" s="512"/>
      <c r="Y666" s="512"/>
      <c r="Z666" s="512"/>
      <c r="AA666" s="512"/>
      <c r="AB666" s="512"/>
      <c r="AC666" s="512"/>
      <c r="AD666" s="512"/>
      <c r="AE666" s="494"/>
      <c r="AF666" s="494"/>
    </row>
    <row r="667" spans="2:32" ht="12.75" customHeight="1">
      <c r="B667" s="786"/>
      <c r="C667" s="803"/>
      <c r="D667" s="804"/>
      <c r="E667" s="805"/>
      <c r="F667" s="806"/>
      <c r="G667" s="815"/>
      <c r="H667" s="436" t="s">
        <v>226</v>
      </c>
      <c r="I667" s="252"/>
      <c r="J667" s="448">
        <f t="shared" si="86"/>
        <v>0</v>
      </c>
      <c r="K667" s="439" t="e">
        <f>#REF!*(1-$O$5)</f>
        <v>#REF!</v>
      </c>
      <c r="L667" s="807"/>
      <c r="M667" s="808"/>
      <c r="N667" s="807"/>
      <c r="O667" s="811"/>
      <c r="P667" s="802"/>
      <c r="Q667" s="812"/>
      <c r="R667" s="802"/>
      <c r="T667" s="512"/>
      <c r="U667" s="512"/>
      <c r="V667" s="512"/>
      <c r="W667" s="512"/>
      <c r="X667" s="512"/>
      <c r="Y667" s="512"/>
      <c r="Z667" s="512"/>
      <c r="AA667" s="512"/>
      <c r="AB667" s="512"/>
      <c r="AC667" s="512"/>
      <c r="AD667" s="512"/>
      <c r="AE667" s="494"/>
      <c r="AF667" s="494"/>
    </row>
    <row r="668" spans="2:32" ht="12.75" customHeight="1">
      <c r="B668" s="786">
        <v>164</v>
      </c>
      <c r="C668" s="803" t="s">
        <v>1172</v>
      </c>
      <c r="D668" s="804"/>
      <c r="E668" s="805">
        <f t="shared" si="85"/>
        <v>0</v>
      </c>
      <c r="F668" s="806">
        <f>E668</f>
        <v>0</v>
      </c>
      <c r="G668" s="813" t="e">
        <f>F668*(1+$L$5)</f>
        <v>#REF!</v>
      </c>
      <c r="H668" s="436" t="s">
        <v>207</v>
      </c>
      <c r="I668" s="252"/>
      <c r="J668" s="448">
        <f t="shared" si="86"/>
        <v>0</v>
      </c>
      <c r="K668" s="439" t="e">
        <f>#REF!*(1-$O$5)</f>
        <v>#REF!</v>
      </c>
      <c r="L668" s="807" t="e">
        <f>SUM(J668*K668,J669*K669,J670*K670,J671*K671)</f>
        <v>#REF!</v>
      </c>
      <c r="M668" s="808">
        <v>57</v>
      </c>
      <c r="N668" s="807" t="e">
        <f>M668*L668</f>
        <v>#REF!</v>
      </c>
      <c r="O668" s="809" t="e">
        <f>N668*(1+$R$5)</f>
        <v>#REF!</v>
      </c>
      <c r="P668" s="802" t="e">
        <f>F668+N668</f>
        <v>#REF!</v>
      </c>
      <c r="Q668" s="802" t="e">
        <f>O668+G668</f>
        <v>#REF!</v>
      </c>
      <c r="R668" s="802" t="e">
        <f>Q668*(1+$U$5)</f>
        <v>#REF!</v>
      </c>
      <c r="T668" s="512"/>
      <c r="U668" s="512"/>
      <c r="V668" s="512"/>
      <c r="W668" s="512"/>
      <c r="X668" s="512"/>
      <c r="Y668" s="512"/>
      <c r="Z668" s="512"/>
      <c r="AA668" s="512"/>
      <c r="AB668" s="512"/>
      <c r="AC668" s="512"/>
      <c r="AD668" s="512"/>
      <c r="AE668" s="494"/>
      <c r="AF668" s="494"/>
    </row>
    <row r="669" spans="2:32" ht="12.75" customHeight="1">
      <c r="B669" s="786"/>
      <c r="C669" s="803"/>
      <c r="D669" s="804"/>
      <c r="E669" s="805"/>
      <c r="F669" s="806"/>
      <c r="G669" s="814"/>
      <c r="H669" s="436" t="s">
        <v>185</v>
      </c>
      <c r="I669" s="252"/>
      <c r="J669" s="448">
        <f t="shared" si="86"/>
        <v>0</v>
      </c>
      <c r="K669" s="439" t="e">
        <f>#REF!*(1-$O$5)</f>
        <v>#REF!</v>
      </c>
      <c r="L669" s="807"/>
      <c r="M669" s="808"/>
      <c r="N669" s="807"/>
      <c r="O669" s="810"/>
      <c r="P669" s="802"/>
      <c r="Q669" s="812"/>
      <c r="R669" s="802"/>
      <c r="T669" s="512"/>
      <c r="U669" s="512"/>
      <c r="V669" s="512"/>
      <c r="W669" s="512"/>
      <c r="X669" s="512"/>
      <c r="Y669" s="512"/>
      <c r="Z669" s="512"/>
      <c r="AA669" s="512"/>
      <c r="AB669" s="512"/>
      <c r="AC669" s="512"/>
      <c r="AD669" s="512"/>
      <c r="AE669" s="494"/>
      <c r="AF669" s="494"/>
    </row>
    <row r="670" spans="2:32" ht="12.75" customHeight="1">
      <c r="B670" s="786"/>
      <c r="C670" s="803"/>
      <c r="D670" s="804"/>
      <c r="E670" s="805"/>
      <c r="F670" s="806"/>
      <c r="G670" s="814"/>
      <c r="H670" s="436" t="s">
        <v>220</v>
      </c>
      <c r="I670" s="252">
        <v>10</v>
      </c>
      <c r="J670" s="448">
        <f t="shared" si="86"/>
        <v>0.16666666666666666</v>
      </c>
      <c r="K670" s="439" t="e">
        <f>#REF!*(1-$O$5)</f>
        <v>#REF!</v>
      </c>
      <c r="L670" s="807"/>
      <c r="M670" s="808"/>
      <c r="N670" s="807"/>
      <c r="O670" s="810"/>
      <c r="P670" s="802"/>
      <c r="Q670" s="812"/>
      <c r="R670" s="802"/>
      <c r="T670" s="512"/>
      <c r="U670" s="512"/>
      <c r="V670" s="512"/>
      <c r="W670" s="512"/>
      <c r="X670" s="512"/>
      <c r="Y670" s="512"/>
      <c r="Z670" s="512"/>
      <c r="AA670" s="512"/>
      <c r="AB670" s="512"/>
      <c r="AC670" s="512"/>
      <c r="AD670" s="512"/>
      <c r="AE670" s="494"/>
      <c r="AF670" s="494"/>
    </row>
    <row r="671" spans="2:32" ht="12.75" customHeight="1">
      <c r="B671" s="786"/>
      <c r="C671" s="803"/>
      <c r="D671" s="804"/>
      <c r="E671" s="805"/>
      <c r="F671" s="806"/>
      <c r="G671" s="815"/>
      <c r="H671" s="436" t="s">
        <v>226</v>
      </c>
      <c r="I671" s="252"/>
      <c r="J671" s="448">
        <f t="shared" si="86"/>
        <v>0</v>
      </c>
      <c r="K671" s="439" t="e">
        <f>#REF!*(1-$O$5)</f>
        <v>#REF!</v>
      </c>
      <c r="L671" s="807"/>
      <c r="M671" s="808"/>
      <c r="N671" s="807"/>
      <c r="O671" s="811"/>
      <c r="P671" s="802"/>
      <c r="Q671" s="812"/>
      <c r="R671" s="802"/>
      <c r="T671" s="512"/>
      <c r="U671" s="512"/>
      <c r="V671" s="512"/>
      <c r="W671" s="512"/>
      <c r="X671" s="512"/>
      <c r="Y671" s="512"/>
      <c r="Z671" s="512"/>
      <c r="AA671" s="512"/>
      <c r="AB671" s="512"/>
      <c r="AC671" s="512"/>
      <c r="AD671" s="512"/>
      <c r="AE671" s="494"/>
      <c r="AF671" s="494"/>
    </row>
    <row r="672" spans="2:32" ht="12.75" customHeight="1">
      <c r="B672" s="786">
        <v>165</v>
      </c>
      <c r="C672" s="803" t="s">
        <v>1173</v>
      </c>
      <c r="D672" s="804"/>
      <c r="E672" s="805">
        <f t="shared" si="85"/>
        <v>0</v>
      </c>
      <c r="F672" s="806">
        <f>E672</f>
        <v>0</v>
      </c>
      <c r="G672" s="813" t="e">
        <f>F672*(1+$L$5)</f>
        <v>#REF!</v>
      </c>
      <c r="H672" s="436" t="s">
        <v>207</v>
      </c>
      <c r="I672" s="252"/>
      <c r="J672" s="448">
        <f t="shared" si="86"/>
        <v>0</v>
      </c>
      <c r="K672" s="439" t="e">
        <f>#REF!*(1-$O$5)</f>
        <v>#REF!</v>
      </c>
      <c r="L672" s="807" t="e">
        <f>SUM(J672*K672,J673*K673,J674*K674,J675*K675)</f>
        <v>#REF!</v>
      </c>
      <c r="M672" s="808">
        <v>58</v>
      </c>
      <c r="N672" s="807" t="e">
        <f>M672*L672</f>
        <v>#REF!</v>
      </c>
      <c r="O672" s="809" t="e">
        <f>N672*(1+$R$5)</f>
        <v>#REF!</v>
      </c>
      <c r="P672" s="802" t="e">
        <f>F672+N672</f>
        <v>#REF!</v>
      </c>
      <c r="Q672" s="802" t="e">
        <f>O672+G672</f>
        <v>#REF!</v>
      </c>
      <c r="R672" s="802" t="e">
        <f>Q672*(1+$U$5)</f>
        <v>#REF!</v>
      </c>
      <c r="T672" s="512"/>
      <c r="U672" s="512"/>
      <c r="V672" s="512"/>
      <c r="W672" s="512"/>
      <c r="X672" s="512"/>
      <c r="Y672" s="512"/>
      <c r="Z672" s="512"/>
      <c r="AA672" s="512"/>
      <c r="AB672" s="512"/>
      <c r="AC672" s="512"/>
      <c r="AD672" s="512"/>
      <c r="AE672" s="494"/>
      <c r="AF672" s="494"/>
    </row>
    <row r="673" spans="2:33" ht="12.75" customHeight="1">
      <c r="B673" s="786"/>
      <c r="C673" s="803"/>
      <c r="D673" s="804"/>
      <c r="E673" s="805"/>
      <c r="F673" s="806"/>
      <c r="G673" s="814"/>
      <c r="H673" s="436" t="s">
        <v>185</v>
      </c>
      <c r="I673" s="252"/>
      <c r="J673" s="448">
        <f t="shared" si="86"/>
        <v>0</v>
      </c>
      <c r="K673" s="439" t="e">
        <f>#REF!*(1-$O$5)</f>
        <v>#REF!</v>
      </c>
      <c r="L673" s="807"/>
      <c r="M673" s="808"/>
      <c r="N673" s="807"/>
      <c r="O673" s="810"/>
      <c r="P673" s="802"/>
      <c r="Q673" s="812"/>
      <c r="R673" s="802"/>
      <c r="T673" s="512"/>
      <c r="U673" s="512"/>
      <c r="V673" s="512"/>
      <c r="W673" s="512"/>
      <c r="X673" s="512"/>
      <c r="Y673" s="512"/>
      <c r="Z673" s="512"/>
      <c r="AA673" s="512"/>
      <c r="AB673" s="512"/>
      <c r="AC673" s="512"/>
      <c r="AD673" s="512"/>
      <c r="AE673" s="494"/>
      <c r="AF673" s="494"/>
    </row>
    <row r="674" spans="2:33" ht="12.75" customHeight="1">
      <c r="B674" s="786"/>
      <c r="C674" s="803"/>
      <c r="D674" s="804"/>
      <c r="E674" s="805"/>
      <c r="F674" s="806"/>
      <c r="G674" s="814"/>
      <c r="H674" s="436" t="s">
        <v>220</v>
      </c>
      <c r="I674" s="252">
        <v>10</v>
      </c>
      <c r="J674" s="448">
        <f t="shared" si="86"/>
        <v>0.16666666666666666</v>
      </c>
      <c r="K674" s="439" t="e">
        <f>#REF!*(1-$O$5)</f>
        <v>#REF!</v>
      </c>
      <c r="L674" s="807"/>
      <c r="M674" s="808"/>
      <c r="N674" s="807"/>
      <c r="O674" s="810"/>
      <c r="P674" s="802"/>
      <c r="Q674" s="812"/>
      <c r="R674" s="802"/>
      <c r="T674" s="512"/>
      <c r="U674" s="512"/>
      <c r="V674" s="512"/>
      <c r="W674" s="512"/>
      <c r="X674" s="512"/>
      <c r="Y674" s="512"/>
      <c r="Z674" s="512"/>
      <c r="AA674" s="512"/>
      <c r="AB674" s="512"/>
      <c r="AC674" s="512"/>
      <c r="AD674" s="512"/>
      <c r="AE674" s="494"/>
      <c r="AF674" s="494"/>
    </row>
    <row r="675" spans="2:33" ht="12.75" customHeight="1">
      <c r="B675" s="786"/>
      <c r="C675" s="803"/>
      <c r="D675" s="804"/>
      <c r="E675" s="805"/>
      <c r="F675" s="806"/>
      <c r="G675" s="815"/>
      <c r="H675" s="436" t="s">
        <v>226</v>
      </c>
      <c r="I675" s="252"/>
      <c r="J675" s="448">
        <f t="shared" si="86"/>
        <v>0</v>
      </c>
      <c r="K675" s="439" t="e">
        <f>#REF!*(1-$O$5)</f>
        <v>#REF!</v>
      </c>
      <c r="L675" s="807"/>
      <c r="M675" s="808"/>
      <c r="N675" s="807"/>
      <c r="O675" s="811"/>
      <c r="P675" s="802"/>
      <c r="Q675" s="812"/>
      <c r="R675" s="802"/>
      <c r="T675" s="512"/>
      <c r="U675" s="512"/>
      <c r="V675" s="512"/>
      <c r="W675" s="512"/>
      <c r="X675" s="512"/>
      <c r="Y675" s="512"/>
      <c r="Z675" s="512"/>
      <c r="AA675" s="512"/>
      <c r="AB675" s="512"/>
      <c r="AC675" s="512"/>
      <c r="AD675" s="512"/>
      <c r="AE675" s="494"/>
      <c r="AF675" s="494"/>
    </row>
    <row r="676" spans="2:33" ht="12.75" customHeight="1">
      <c r="B676" s="786">
        <v>166</v>
      </c>
      <c r="C676" s="803" t="s">
        <v>698</v>
      </c>
      <c r="D676" s="804"/>
      <c r="E676" s="805">
        <f t="shared" si="85"/>
        <v>0</v>
      </c>
      <c r="F676" s="806">
        <f>E676</f>
        <v>0</v>
      </c>
      <c r="G676" s="813" t="e">
        <f>F676*(1+$L$5)</f>
        <v>#REF!</v>
      </c>
      <c r="H676" s="436" t="s">
        <v>207</v>
      </c>
      <c r="I676" s="252"/>
      <c r="J676" s="448">
        <f>I676/60</f>
        <v>0</v>
      </c>
      <c r="K676" s="439" t="e">
        <f>#REF!*(1-$O$5)</f>
        <v>#REF!</v>
      </c>
      <c r="L676" s="807" t="e">
        <f>SUM(J676*K676,J677*K677,J678*K678,J679*K679)</f>
        <v>#REF!</v>
      </c>
      <c r="M676" s="808">
        <v>59</v>
      </c>
      <c r="N676" s="807" t="e">
        <f>M676*L676</f>
        <v>#REF!</v>
      </c>
      <c r="O676" s="809" t="e">
        <f>N676*(1+$R$5)</f>
        <v>#REF!</v>
      </c>
      <c r="P676" s="802" t="e">
        <f>F676+N676</f>
        <v>#REF!</v>
      </c>
      <c r="Q676" s="802" t="e">
        <f>O676+G676</f>
        <v>#REF!</v>
      </c>
      <c r="R676" s="802" t="e">
        <f>Q676*(1+$U$5)</f>
        <v>#REF!</v>
      </c>
      <c r="T676" s="512"/>
      <c r="U676" s="512"/>
      <c r="V676" s="512"/>
      <c r="W676" s="512"/>
      <c r="X676" s="512"/>
      <c r="Y676" s="512"/>
      <c r="Z676" s="512"/>
      <c r="AA676" s="512"/>
      <c r="AB676" s="512"/>
      <c r="AC676" s="512"/>
      <c r="AD676" s="512"/>
      <c r="AE676" s="494"/>
      <c r="AF676" s="494"/>
    </row>
    <row r="677" spans="2:33" ht="12.75" customHeight="1">
      <c r="B677" s="786"/>
      <c r="C677" s="803"/>
      <c r="D677" s="804"/>
      <c r="E677" s="805"/>
      <c r="F677" s="806"/>
      <c r="G677" s="814"/>
      <c r="H677" s="436" t="s">
        <v>185</v>
      </c>
      <c r="I677" s="252"/>
      <c r="J677" s="448">
        <f>I677/60</f>
        <v>0</v>
      </c>
      <c r="K677" s="439" t="e">
        <f>#REF!*(1-$O$5)</f>
        <v>#REF!</v>
      </c>
      <c r="L677" s="807"/>
      <c r="M677" s="808"/>
      <c r="N677" s="807"/>
      <c r="O677" s="810"/>
      <c r="P677" s="802"/>
      <c r="Q677" s="812"/>
      <c r="R677" s="802"/>
      <c r="T677" s="512"/>
      <c r="U677" s="512"/>
      <c r="V677" s="512"/>
      <c r="W677" s="512"/>
      <c r="X677" s="512"/>
      <c r="Y677" s="512"/>
      <c r="Z677" s="512"/>
      <c r="AA677" s="512"/>
      <c r="AB677" s="512"/>
      <c r="AC677" s="512"/>
      <c r="AD677" s="512"/>
      <c r="AE677" s="494"/>
      <c r="AF677" s="494"/>
    </row>
    <row r="678" spans="2:33" ht="12.75" customHeight="1">
      <c r="B678" s="786"/>
      <c r="C678" s="803"/>
      <c r="D678" s="804"/>
      <c r="E678" s="805"/>
      <c r="F678" s="806"/>
      <c r="G678" s="814"/>
      <c r="H678" s="436" t="s">
        <v>220</v>
      </c>
      <c r="I678" s="252">
        <v>11</v>
      </c>
      <c r="J678" s="448">
        <f>I678/60</f>
        <v>0.18333333333333332</v>
      </c>
      <c r="K678" s="439" t="e">
        <f>#REF!*(1-$O$5)</f>
        <v>#REF!</v>
      </c>
      <c r="L678" s="807"/>
      <c r="M678" s="808"/>
      <c r="N678" s="807"/>
      <c r="O678" s="810"/>
      <c r="P678" s="802"/>
      <c r="Q678" s="812"/>
      <c r="R678" s="802"/>
      <c r="T678" s="512"/>
      <c r="U678" s="512"/>
      <c r="V678" s="512"/>
      <c r="W678" s="512"/>
      <c r="X678" s="512"/>
      <c r="Y678" s="512"/>
      <c r="Z678" s="512"/>
      <c r="AA678" s="512"/>
      <c r="AB678" s="512"/>
      <c r="AC678" s="512"/>
      <c r="AD678" s="512"/>
      <c r="AE678" s="494"/>
      <c r="AF678" s="494"/>
    </row>
    <row r="679" spans="2:33" ht="12.75" customHeight="1">
      <c r="B679" s="786"/>
      <c r="C679" s="803"/>
      <c r="D679" s="804"/>
      <c r="E679" s="805"/>
      <c r="F679" s="806"/>
      <c r="G679" s="815"/>
      <c r="H679" s="436" t="s">
        <v>226</v>
      </c>
      <c r="I679" s="252"/>
      <c r="J679" s="448">
        <f>I679/60</f>
        <v>0</v>
      </c>
      <c r="K679" s="439" t="e">
        <f>#REF!*(1-$O$5)</f>
        <v>#REF!</v>
      </c>
      <c r="L679" s="807"/>
      <c r="M679" s="808"/>
      <c r="N679" s="807"/>
      <c r="O679" s="811"/>
      <c r="P679" s="802"/>
      <c r="Q679" s="812"/>
      <c r="R679" s="802"/>
      <c r="T679" s="512"/>
      <c r="U679" s="512"/>
      <c r="V679" s="512"/>
      <c r="W679" s="512"/>
      <c r="X679" s="512"/>
      <c r="Y679" s="512"/>
      <c r="Z679" s="512"/>
      <c r="AA679" s="512"/>
      <c r="AB679" s="512"/>
      <c r="AC679" s="512"/>
      <c r="AD679" s="512"/>
      <c r="AE679" s="494"/>
      <c r="AF679" s="494"/>
    </row>
    <row r="680" spans="2:33" s="480" customFormat="1">
      <c r="B680" s="530"/>
      <c r="C680" s="531"/>
      <c r="D680" s="494"/>
      <c r="E680" s="494"/>
      <c r="F680" s="494"/>
      <c r="G680" s="494"/>
      <c r="H680" s="553"/>
      <c r="I680" s="554"/>
      <c r="J680" s="549"/>
      <c r="K680" s="555"/>
      <c r="L680" s="494"/>
      <c r="M680" s="501"/>
      <c r="N680" s="517"/>
      <c r="O680" s="518"/>
      <c r="P680" s="556"/>
      <c r="Q680" s="557"/>
      <c r="R680" s="505"/>
      <c r="S680" s="505"/>
      <c r="T680" s="541"/>
      <c r="U680" s="541"/>
      <c r="V680" s="541"/>
      <c r="W680" s="494"/>
      <c r="X680" s="494"/>
      <c r="Y680" s="462"/>
      <c r="Z680" s="554"/>
      <c r="AC680" s="558"/>
      <c r="AD680" s="512"/>
      <c r="AE680" s="501"/>
      <c r="AF680" s="517"/>
      <c r="AG680" s="518"/>
    </row>
    <row r="681" spans="2:33" ht="63" customHeight="1">
      <c r="B681" s="449" t="s">
        <v>154</v>
      </c>
      <c r="C681" s="430" t="s">
        <v>483</v>
      </c>
      <c r="D681" s="444" t="s">
        <v>235</v>
      </c>
      <c r="E681" s="444" t="s">
        <v>236</v>
      </c>
      <c r="F681" s="446" t="s">
        <v>247</v>
      </c>
      <c r="G681" s="434" t="s">
        <v>465</v>
      </c>
      <c r="H681" s="435" t="s">
        <v>182</v>
      </c>
      <c r="I681" s="447" t="s">
        <v>227</v>
      </c>
      <c r="J681" s="447" t="s">
        <v>225</v>
      </c>
      <c r="K681" s="450" t="s">
        <v>237</v>
      </c>
      <c r="L681" s="447" t="s">
        <v>240</v>
      </c>
      <c r="M681" s="447" t="s">
        <v>244</v>
      </c>
      <c r="N681" s="447" t="s">
        <v>245</v>
      </c>
      <c r="O681" s="447" t="s">
        <v>466</v>
      </c>
      <c r="P681" s="440" t="s">
        <v>471</v>
      </c>
      <c r="Q681" s="440" t="s">
        <v>467</v>
      </c>
      <c r="R681" s="440" t="s">
        <v>518</v>
      </c>
      <c r="T681" s="494"/>
      <c r="U681" s="494"/>
      <c r="V681" s="494"/>
      <c r="W681" s="494"/>
      <c r="X681" s="494"/>
      <c r="Y681" s="498"/>
      <c r="Z681" s="559"/>
      <c r="AA681" s="559"/>
      <c r="AB681" s="559"/>
      <c r="AC681" s="512"/>
      <c r="AD681" s="512"/>
      <c r="AE681" s="512"/>
      <c r="AF681" s="494"/>
    </row>
    <row r="682" spans="2:33">
      <c r="B682" s="786">
        <v>167</v>
      </c>
      <c r="C682" s="850" t="s">
        <v>813</v>
      </c>
      <c r="D682" s="804"/>
      <c r="E682" s="791">
        <f t="shared" ref="E682" si="87">D682*$I$5</f>
        <v>0</v>
      </c>
      <c r="F682" s="806">
        <f>E682</f>
        <v>0</v>
      </c>
      <c r="G682" s="813" t="e">
        <f>F682*(1+$L$5)</f>
        <v>#REF!</v>
      </c>
      <c r="H682" s="436" t="s">
        <v>207</v>
      </c>
      <c r="I682" s="252"/>
      <c r="J682" s="448">
        <f>I682/60</f>
        <v>0</v>
      </c>
      <c r="K682" s="439" t="e">
        <f>#REF!*(1-$O$5)</f>
        <v>#REF!</v>
      </c>
      <c r="L682" s="807" t="e">
        <f>SUM(J682*K682,J683*K683,J684*K684,J685*K685)</f>
        <v>#REF!</v>
      </c>
      <c r="M682" s="808">
        <v>59</v>
      </c>
      <c r="N682" s="807" t="e">
        <f>M682*L682</f>
        <v>#REF!</v>
      </c>
      <c r="O682" s="809" t="e">
        <f>N682*(1+$R$5)</f>
        <v>#REF!</v>
      </c>
      <c r="P682" s="802" t="e">
        <f>F682+N682</f>
        <v>#REF!</v>
      </c>
      <c r="Q682" s="802" t="e">
        <f>O682+G682</f>
        <v>#REF!</v>
      </c>
      <c r="R682" s="802" t="e">
        <f>Q682*(1+$U$5)</f>
        <v>#REF!</v>
      </c>
      <c r="T682" s="494"/>
      <c r="U682" s="515"/>
      <c r="V682" s="512"/>
      <c r="W682" s="514"/>
      <c r="X682" s="520"/>
      <c r="Y682" s="560"/>
      <c r="Z682" s="559"/>
      <c r="AA682" s="559"/>
      <c r="AB682" s="559"/>
      <c r="AC682" s="512"/>
      <c r="AD682" s="512"/>
      <c r="AE682" s="512"/>
      <c r="AF682" s="494"/>
    </row>
    <row r="683" spans="2:33">
      <c r="B683" s="786"/>
      <c r="C683" s="850"/>
      <c r="D683" s="804"/>
      <c r="E683" s="791"/>
      <c r="F683" s="806"/>
      <c r="G683" s="814"/>
      <c r="H683" s="436" t="s">
        <v>185</v>
      </c>
      <c r="I683" s="252"/>
      <c r="J683" s="448">
        <f>I683/60</f>
        <v>0</v>
      </c>
      <c r="K683" s="439" t="e">
        <f>#REF!*(1-$O$5)</f>
        <v>#REF!</v>
      </c>
      <c r="L683" s="807"/>
      <c r="M683" s="808"/>
      <c r="N683" s="807"/>
      <c r="O683" s="810"/>
      <c r="P683" s="802"/>
      <c r="Q683" s="812"/>
      <c r="R683" s="802"/>
      <c r="T683" s="494"/>
      <c r="U683" s="515"/>
      <c r="V683" s="512"/>
      <c r="W683" s="514"/>
      <c r="X683" s="520"/>
      <c r="Y683" s="560"/>
      <c r="Z683" s="559"/>
      <c r="AA683" s="559"/>
      <c r="AB683" s="559"/>
      <c r="AC683" s="512"/>
      <c r="AD683" s="512"/>
      <c r="AE683" s="512"/>
      <c r="AF683" s="494"/>
    </row>
    <row r="684" spans="2:33">
      <c r="B684" s="786"/>
      <c r="C684" s="850"/>
      <c r="D684" s="804"/>
      <c r="E684" s="791"/>
      <c r="F684" s="806"/>
      <c r="G684" s="814"/>
      <c r="H684" s="436" t="s">
        <v>220</v>
      </c>
      <c r="I684" s="252">
        <v>11</v>
      </c>
      <c r="J684" s="448">
        <f>I684/60</f>
        <v>0.18333333333333332</v>
      </c>
      <c r="K684" s="439" t="e">
        <f>#REF!*(1-$O$5)</f>
        <v>#REF!</v>
      </c>
      <c r="L684" s="807"/>
      <c r="M684" s="808"/>
      <c r="N684" s="807"/>
      <c r="O684" s="810"/>
      <c r="P684" s="802"/>
      <c r="Q684" s="812"/>
      <c r="R684" s="802"/>
      <c r="T684" s="494"/>
      <c r="U684" s="515"/>
      <c r="V684" s="512"/>
      <c r="W684" s="514"/>
      <c r="X684" s="520"/>
      <c r="Y684" s="560"/>
      <c r="Z684" s="559"/>
      <c r="AA684" s="559"/>
      <c r="AB684" s="559"/>
      <c r="AC684" s="512"/>
      <c r="AD684" s="512"/>
      <c r="AE684" s="512"/>
      <c r="AF684" s="494"/>
    </row>
    <row r="685" spans="2:33">
      <c r="B685" s="786"/>
      <c r="C685" s="850"/>
      <c r="D685" s="804"/>
      <c r="E685" s="791"/>
      <c r="F685" s="806"/>
      <c r="G685" s="815"/>
      <c r="H685" s="436" t="s">
        <v>226</v>
      </c>
      <c r="I685" s="252"/>
      <c r="J685" s="448">
        <f>I685/60</f>
        <v>0</v>
      </c>
      <c r="K685" s="439" t="e">
        <f>#REF!*(1-$O$5)</f>
        <v>#REF!</v>
      </c>
      <c r="L685" s="807"/>
      <c r="M685" s="808"/>
      <c r="N685" s="807"/>
      <c r="O685" s="811"/>
      <c r="P685" s="802"/>
      <c r="Q685" s="812"/>
      <c r="R685" s="802"/>
      <c r="T685" s="494"/>
      <c r="U685" s="515"/>
      <c r="V685" s="512"/>
      <c r="W685" s="514"/>
      <c r="X685" s="520"/>
      <c r="Y685" s="560"/>
      <c r="Z685" s="559"/>
      <c r="AA685" s="559"/>
      <c r="AB685" s="559"/>
      <c r="AC685" s="512"/>
      <c r="AD685" s="512"/>
      <c r="AE685" s="512"/>
      <c r="AF685" s="494"/>
    </row>
    <row r="686" spans="2:33">
      <c r="B686" s="786">
        <v>168</v>
      </c>
      <c r="C686" s="850" t="s">
        <v>814</v>
      </c>
      <c r="D686" s="804"/>
      <c r="E686" s="791">
        <f t="shared" ref="E686:E710" si="88">D686*$I$5</f>
        <v>0</v>
      </c>
      <c r="F686" s="806">
        <f>E686</f>
        <v>0</v>
      </c>
      <c r="G686" s="813" t="e">
        <f>F686*(1+$L$5)</f>
        <v>#REF!</v>
      </c>
      <c r="H686" s="436" t="s">
        <v>207</v>
      </c>
      <c r="I686" s="252"/>
      <c r="J686" s="448">
        <f t="shared" ref="J686:J713" si="89">I686/60</f>
        <v>0</v>
      </c>
      <c r="K686" s="439" t="e">
        <f>#REF!*(1-$O$5)</f>
        <v>#REF!</v>
      </c>
      <c r="L686" s="807" t="e">
        <f>SUM(J686*K686,J687*K687,J688*K688,J689*K689)</f>
        <v>#REF!</v>
      </c>
      <c r="M686" s="808">
        <v>60</v>
      </c>
      <c r="N686" s="807" t="e">
        <f>M686*L686</f>
        <v>#REF!</v>
      </c>
      <c r="O686" s="809" t="e">
        <f>N686*(1+$R$5)</f>
        <v>#REF!</v>
      </c>
      <c r="P686" s="802" t="e">
        <f>F686+N686</f>
        <v>#REF!</v>
      </c>
      <c r="Q686" s="802" t="e">
        <f>O686+G686</f>
        <v>#REF!</v>
      </c>
      <c r="R686" s="802" t="e">
        <f>Q686*(1+$U$5)</f>
        <v>#REF!</v>
      </c>
      <c r="T686" s="494"/>
      <c r="U686" s="515"/>
      <c r="V686" s="512"/>
      <c r="W686" s="514"/>
      <c r="X686" s="520"/>
      <c r="Y686" s="560"/>
      <c r="Z686" s="559"/>
      <c r="AA686" s="559"/>
      <c r="AB686" s="559"/>
      <c r="AC686" s="512"/>
      <c r="AD686" s="512"/>
      <c r="AE686" s="512"/>
      <c r="AF686" s="494"/>
    </row>
    <row r="687" spans="2:33">
      <c r="B687" s="786"/>
      <c r="C687" s="850"/>
      <c r="D687" s="804"/>
      <c r="E687" s="791"/>
      <c r="F687" s="806"/>
      <c r="G687" s="814"/>
      <c r="H687" s="436" t="s">
        <v>185</v>
      </c>
      <c r="I687" s="252"/>
      <c r="J687" s="448">
        <f t="shared" si="89"/>
        <v>0</v>
      </c>
      <c r="K687" s="439" t="e">
        <f>#REF!*(1-$O$5)</f>
        <v>#REF!</v>
      </c>
      <c r="L687" s="807"/>
      <c r="M687" s="808"/>
      <c r="N687" s="807"/>
      <c r="O687" s="810"/>
      <c r="P687" s="802"/>
      <c r="Q687" s="812"/>
      <c r="R687" s="802"/>
      <c r="T687" s="494"/>
      <c r="U687" s="515"/>
      <c r="V687" s="512"/>
      <c r="W687" s="514"/>
      <c r="X687" s="520"/>
      <c r="Y687" s="560"/>
      <c r="Z687" s="559"/>
      <c r="AA687" s="559"/>
      <c r="AB687" s="559"/>
      <c r="AC687" s="512"/>
      <c r="AD687" s="512"/>
      <c r="AE687" s="512"/>
      <c r="AF687" s="494"/>
    </row>
    <row r="688" spans="2:33">
      <c r="B688" s="786"/>
      <c r="C688" s="850"/>
      <c r="D688" s="804"/>
      <c r="E688" s="791"/>
      <c r="F688" s="806"/>
      <c r="G688" s="814"/>
      <c r="H688" s="436" t="s">
        <v>220</v>
      </c>
      <c r="I688" s="252">
        <v>12</v>
      </c>
      <c r="J688" s="448">
        <f t="shared" si="89"/>
        <v>0.2</v>
      </c>
      <c r="K688" s="439" t="e">
        <f>#REF!*(1-$O$5)</f>
        <v>#REF!</v>
      </c>
      <c r="L688" s="807"/>
      <c r="M688" s="808"/>
      <c r="N688" s="807"/>
      <c r="O688" s="810"/>
      <c r="P688" s="802"/>
      <c r="Q688" s="812"/>
      <c r="R688" s="802"/>
      <c r="T688" s="494"/>
      <c r="U688" s="515"/>
      <c r="V688" s="512"/>
      <c r="W688" s="514"/>
      <c r="X688" s="520"/>
      <c r="Y688" s="560"/>
      <c r="Z688" s="559"/>
      <c r="AA688" s="559"/>
      <c r="AB688" s="559"/>
      <c r="AC688" s="512"/>
      <c r="AD688" s="512"/>
      <c r="AE688" s="512"/>
      <c r="AF688" s="494"/>
    </row>
    <row r="689" spans="2:32">
      <c r="B689" s="786"/>
      <c r="C689" s="850"/>
      <c r="D689" s="804"/>
      <c r="E689" s="791"/>
      <c r="F689" s="806"/>
      <c r="G689" s="815"/>
      <c r="H689" s="436" t="s">
        <v>226</v>
      </c>
      <c r="I689" s="252"/>
      <c r="J689" s="448">
        <f t="shared" si="89"/>
        <v>0</v>
      </c>
      <c r="K689" s="439" t="e">
        <f>#REF!*(1-$O$5)</f>
        <v>#REF!</v>
      </c>
      <c r="L689" s="807"/>
      <c r="M689" s="808"/>
      <c r="N689" s="807"/>
      <c r="O689" s="811"/>
      <c r="P689" s="802"/>
      <c r="Q689" s="812"/>
      <c r="R689" s="802"/>
      <c r="T689" s="494"/>
      <c r="U689" s="515"/>
      <c r="V689" s="512"/>
      <c r="W689" s="514"/>
      <c r="X689" s="520"/>
      <c r="Y689" s="560"/>
      <c r="Z689" s="559"/>
      <c r="AA689" s="559"/>
      <c r="AB689" s="559"/>
      <c r="AC689" s="512"/>
      <c r="AD689" s="512"/>
      <c r="AE689" s="512"/>
      <c r="AF689" s="494"/>
    </row>
    <row r="690" spans="2:32">
      <c r="B690" s="786">
        <v>169</v>
      </c>
      <c r="C690" s="850" t="s">
        <v>815</v>
      </c>
      <c r="D690" s="804"/>
      <c r="E690" s="791">
        <f t="shared" si="88"/>
        <v>0</v>
      </c>
      <c r="F690" s="806">
        <f>E690</f>
        <v>0</v>
      </c>
      <c r="G690" s="813" t="e">
        <f>F690*(1+$L$5)</f>
        <v>#REF!</v>
      </c>
      <c r="H690" s="436" t="s">
        <v>207</v>
      </c>
      <c r="I690" s="252"/>
      <c r="J690" s="448">
        <f t="shared" si="89"/>
        <v>0</v>
      </c>
      <c r="K690" s="439" t="e">
        <f>#REF!*(1-$O$5)</f>
        <v>#REF!</v>
      </c>
      <c r="L690" s="807" t="e">
        <f>SUM(J690*K690,J691*K691,J692*K692,J693*K693)</f>
        <v>#REF!</v>
      </c>
      <c r="M690" s="808">
        <v>61</v>
      </c>
      <c r="N690" s="807" t="e">
        <f>M690*L690</f>
        <v>#REF!</v>
      </c>
      <c r="O690" s="809" t="e">
        <f>N690*(1+$R$5)</f>
        <v>#REF!</v>
      </c>
      <c r="P690" s="802" t="e">
        <f>F690+N690</f>
        <v>#REF!</v>
      </c>
      <c r="Q690" s="802" t="e">
        <f>O690+G690</f>
        <v>#REF!</v>
      </c>
      <c r="R690" s="802" t="e">
        <f>Q690*(1+$U$5)</f>
        <v>#REF!</v>
      </c>
      <c r="T690" s="494"/>
      <c r="U690" s="515"/>
      <c r="V690" s="512"/>
      <c r="W690" s="514"/>
      <c r="X690" s="520"/>
      <c r="Y690" s="560"/>
      <c r="Z690" s="559"/>
      <c r="AA690" s="559"/>
      <c r="AB690" s="559"/>
      <c r="AC690" s="512"/>
      <c r="AD690" s="512"/>
      <c r="AE690" s="512"/>
      <c r="AF690" s="494"/>
    </row>
    <row r="691" spans="2:32">
      <c r="B691" s="786"/>
      <c r="C691" s="850"/>
      <c r="D691" s="804"/>
      <c r="E691" s="791"/>
      <c r="F691" s="806"/>
      <c r="G691" s="814"/>
      <c r="H691" s="436" t="s">
        <v>185</v>
      </c>
      <c r="I691" s="252"/>
      <c r="J691" s="448">
        <f t="shared" si="89"/>
        <v>0</v>
      </c>
      <c r="K691" s="439" t="e">
        <f>#REF!*(1-$O$5)</f>
        <v>#REF!</v>
      </c>
      <c r="L691" s="807"/>
      <c r="M691" s="808"/>
      <c r="N691" s="807"/>
      <c r="O691" s="810"/>
      <c r="P691" s="802"/>
      <c r="Q691" s="812"/>
      <c r="R691" s="802"/>
      <c r="T691" s="494"/>
      <c r="U691" s="515"/>
      <c r="V691" s="512"/>
      <c r="W691" s="514"/>
      <c r="X691" s="520"/>
      <c r="Y691" s="560"/>
      <c r="Z691" s="559"/>
      <c r="AA691" s="559"/>
      <c r="AB691" s="559"/>
      <c r="AC691" s="512"/>
      <c r="AD691" s="512"/>
      <c r="AE691" s="512"/>
      <c r="AF691" s="494"/>
    </row>
    <row r="692" spans="2:32">
      <c r="B692" s="786"/>
      <c r="C692" s="850"/>
      <c r="D692" s="804"/>
      <c r="E692" s="791"/>
      <c r="F692" s="806"/>
      <c r="G692" s="814"/>
      <c r="H692" s="436" t="s">
        <v>220</v>
      </c>
      <c r="I692" s="252">
        <v>13</v>
      </c>
      <c r="J692" s="448">
        <f t="shared" si="89"/>
        <v>0.21666666666666667</v>
      </c>
      <c r="K692" s="439" t="e">
        <f>#REF!*(1-$O$5)</f>
        <v>#REF!</v>
      </c>
      <c r="L692" s="807"/>
      <c r="M692" s="808"/>
      <c r="N692" s="807"/>
      <c r="O692" s="810"/>
      <c r="P692" s="802"/>
      <c r="Q692" s="812"/>
      <c r="R692" s="802"/>
      <c r="T692" s="494"/>
      <c r="U692" s="515"/>
      <c r="V692" s="512"/>
      <c r="W692" s="514"/>
      <c r="X692" s="520"/>
      <c r="Y692" s="560"/>
      <c r="Z692" s="559"/>
      <c r="AA692" s="559"/>
      <c r="AB692" s="559"/>
      <c r="AC692" s="512"/>
      <c r="AD692" s="512"/>
      <c r="AE692" s="512"/>
      <c r="AF692" s="494"/>
    </row>
    <row r="693" spans="2:32">
      <c r="B693" s="786"/>
      <c r="C693" s="850"/>
      <c r="D693" s="804"/>
      <c r="E693" s="791"/>
      <c r="F693" s="806"/>
      <c r="G693" s="815"/>
      <c r="H693" s="436" t="s">
        <v>226</v>
      </c>
      <c r="I693" s="252"/>
      <c r="J693" s="448">
        <f t="shared" si="89"/>
        <v>0</v>
      </c>
      <c r="K693" s="439" t="e">
        <f>#REF!*(1-$O$5)</f>
        <v>#REF!</v>
      </c>
      <c r="L693" s="807"/>
      <c r="M693" s="808"/>
      <c r="N693" s="807"/>
      <c r="O693" s="811"/>
      <c r="P693" s="802"/>
      <c r="Q693" s="812"/>
      <c r="R693" s="802"/>
      <c r="T693" s="494"/>
      <c r="U693" s="515"/>
      <c r="V693" s="512"/>
      <c r="W693" s="514"/>
      <c r="X693" s="520"/>
      <c r="Y693" s="560"/>
      <c r="Z693" s="559"/>
      <c r="AA693" s="559"/>
      <c r="AB693" s="559"/>
      <c r="AC693" s="512"/>
      <c r="AD693" s="512"/>
      <c r="AE693" s="512"/>
      <c r="AF693" s="494"/>
    </row>
    <row r="694" spans="2:32" ht="12.75" customHeight="1">
      <c r="B694" s="786">
        <v>170</v>
      </c>
      <c r="C694" s="850" t="s">
        <v>816</v>
      </c>
      <c r="D694" s="804"/>
      <c r="E694" s="791">
        <f t="shared" si="88"/>
        <v>0</v>
      </c>
      <c r="F694" s="806">
        <f>E694</f>
        <v>0</v>
      </c>
      <c r="G694" s="813" t="e">
        <f>F694*(1+$L$5)</f>
        <v>#REF!</v>
      </c>
      <c r="H694" s="436" t="s">
        <v>207</v>
      </c>
      <c r="I694" s="252"/>
      <c r="J694" s="448">
        <f t="shared" si="89"/>
        <v>0</v>
      </c>
      <c r="K694" s="439" t="e">
        <f>#REF!*(1-$O$5)</f>
        <v>#REF!</v>
      </c>
      <c r="L694" s="807" t="e">
        <f>SUM(J694*K694,J695*K695,J696*K696,J697*K697)</f>
        <v>#REF!</v>
      </c>
      <c r="M694" s="808">
        <v>62</v>
      </c>
      <c r="N694" s="807" t="e">
        <f>M694*L694</f>
        <v>#REF!</v>
      </c>
      <c r="O694" s="809" t="e">
        <f>N694*(1+$R$5)</f>
        <v>#REF!</v>
      </c>
      <c r="P694" s="802" t="e">
        <f>F694+N694</f>
        <v>#REF!</v>
      </c>
      <c r="Q694" s="802" t="e">
        <f>O694+G694</f>
        <v>#REF!</v>
      </c>
      <c r="R694" s="802" t="e">
        <f>Q694*(1+$U$5)</f>
        <v>#REF!</v>
      </c>
      <c r="T694" s="494"/>
      <c r="U694" s="515"/>
      <c r="V694" s="512"/>
      <c r="W694" s="514"/>
      <c r="X694" s="520"/>
      <c r="Y694" s="560"/>
      <c r="Z694" s="559"/>
      <c r="AA694" s="559"/>
      <c r="AB694" s="559"/>
      <c r="AC694" s="512"/>
      <c r="AD694" s="512"/>
      <c r="AE694" s="512"/>
      <c r="AF694" s="494"/>
    </row>
    <row r="695" spans="2:32">
      <c r="B695" s="786"/>
      <c r="C695" s="850"/>
      <c r="D695" s="804"/>
      <c r="E695" s="791"/>
      <c r="F695" s="806"/>
      <c r="G695" s="814"/>
      <c r="H695" s="436" t="s">
        <v>185</v>
      </c>
      <c r="I695" s="252"/>
      <c r="J695" s="448">
        <f t="shared" si="89"/>
        <v>0</v>
      </c>
      <c r="K695" s="439" t="e">
        <f>#REF!*(1-$O$5)</f>
        <v>#REF!</v>
      </c>
      <c r="L695" s="807"/>
      <c r="M695" s="808"/>
      <c r="N695" s="807"/>
      <c r="O695" s="810"/>
      <c r="P695" s="802"/>
      <c r="Q695" s="812"/>
      <c r="R695" s="802"/>
      <c r="T695" s="494"/>
      <c r="U695" s="515"/>
      <c r="V695" s="512"/>
      <c r="W695" s="514"/>
      <c r="X695" s="520"/>
      <c r="Y695" s="560"/>
      <c r="Z695" s="559"/>
      <c r="AA695" s="559"/>
      <c r="AB695" s="559"/>
      <c r="AC695" s="512"/>
      <c r="AD695" s="512"/>
      <c r="AE695" s="512"/>
      <c r="AF695" s="494"/>
    </row>
    <row r="696" spans="2:32">
      <c r="B696" s="786"/>
      <c r="C696" s="850"/>
      <c r="D696" s="804"/>
      <c r="E696" s="791"/>
      <c r="F696" s="806"/>
      <c r="G696" s="814"/>
      <c r="H696" s="436" t="s">
        <v>220</v>
      </c>
      <c r="I696" s="252">
        <v>14</v>
      </c>
      <c r="J696" s="448">
        <f t="shared" si="89"/>
        <v>0.23333333333333334</v>
      </c>
      <c r="K696" s="439" t="e">
        <f>#REF!*(1-$O$5)</f>
        <v>#REF!</v>
      </c>
      <c r="L696" s="807"/>
      <c r="M696" s="808"/>
      <c r="N696" s="807"/>
      <c r="O696" s="810"/>
      <c r="P696" s="802"/>
      <c r="Q696" s="812"/>
      <c r="R696" s="802"/>
      <c r="T696" s="494"/>
      <c r="U696" s="515"/>
      <c r="V696" s="512"/>
      <c r="W696" s="514"/>
      <c r="X696" s="520"/>
      <c r="Y696" s="560"/>
      <c r="Z696" s="559"/>
      <c r="AA696" s="559"/>
      <c r="AB696" s="559"/>
      <c r="AC696" s="512"/>
      <c r="AD696" s="512"/>
      <c r="AE696" s="512"/>
      <c r="AF696" s="494"/>
    </row>
    <row r="697" spans="2:32">
      <c r="B697" s="786"/>
      <c r="C697" s="850"/>
      <c r="D697" s="804"/>
      <c r="E697" s="791"/>
      <c r="F697" s="806"/>
      <c r="G697" s="815"/>
      <c r="H697" s="436" t="s">
        <v>226</v>
      </c>
      <c r="I697" s="252"/>
      <c r="J697" s="448">
        <f t="shared" si="89"/>
        <v>0</v>
      </c>
      <c r="K697" s="439" t="e">
        <f>#REF!*(1-$O$5)</f>
        <v>#REF!</v>
      </c>
      <c r="L697" s="807"/>
      <c r="M697" s="808"/>
      <c r="N697" s="807"/>
      <c r="O697" s="811"/>
      <c r="P697" s="802"/>
      <c r="Q697" s="812"/>
      <c r="R697" s="802"/>
      <c r="T697" s="494"/>
      <c r="U697" s="515"/>
      <c r="V697" s="512"/>
      <c r="W697" s="514"/>
      <c r="X697" s="520"/>
      <c r="Y697" s="560"/>
      <c r="Z697" s="559"/>
      <c r="AA697" s="559"/>
      <c r="AB697" s="559"/>
      <c r="AC697" s="512"/>
      <c r="AD697" s="512"/>
      <c r="AE697" s="512"/>
      <c r="AF697" s="494"/>
    </row>
    <row r="698" spans="2:32">
      <c r="B698" s="786">
        <v>171</v>
      </c>
      <c r="C698" s="850" t="s">
        <v>817</v>
      </c>
      <c r="D698" s="804"/>
      <c r="E698" s="791">
        <f t="shared" si="88"/>
        <v>0</v>
      </c>
      <c r="F698" s="806">
        <f>E698</f>
        <v>0</v>
      </c>
      <c r="G698" s="813" t="e">
        <f>F698*(1+$L$5)</f>
        <v>#REF!</v>
      </c>
      <c r="H698" s="436" t="s">
        <v>207</v>
      </c>
      <c r="I698" s="252"/>
      <c r="J698" s="448">
        <f t="shared" si="89"/>
        <v>0</v>
      </c>
      <c r="K698" s="439" t="e">
        <f>#REF!*(1-$O$5)</f>
        <v>#REF!</v>
      </c>
      <c r="L698" s="807" t="e">
        <f>SUM(J698*K698,J699*K699,J700*K700,J701*K701)</f>
        <v>#REF!</v>
      </c>
      <c r="M698" s="808">
        <v>63</v>
      </c>
      <c r="N698" s="807" t="e">
        <f>M698*L698</f>
        <v>#REF!</v>
      </c>
      <c r="O698" s="809" t="e">
        <f>N698*(1+$R$5)</f>
        <v>#REF!</v>
      </c>
      <c r="P698" s="802" t="e">
        <f>F698+N698</f>
        <v>#REF!</v>
      </c>
      <c r="Q698" s="802" t="e">
        <f>O698+G698</f>
        <v>#REF!</v>
      </c>
      <c r="R698" s="802" t="e">
        <f>Q698*(1+$U$5)</f>
        <v>#REF!</v>
      </c>
      <c r="T698" s="494"/>
      <c r="U698" s="515"/>
      <c r="V698" s="512"/>
      <c r="W698" s="514"/>
      <c r="X698" s="520"/>
      <c r="Y698" s="560"/>
      <c r="Z698" s="559"/>
      <c r="AA698" s="559"/>
      <c r="AB698" s="559"/>
      <c r="AC698" s="512"/>
      <c r="AD698" s="512"/>
      <c r="AE698" s="512"/>
      <c r="AF698" s="494"/>
    </row>
    <row r="699" spans="2:32">
      <c r="B699" s="786"/>
      <c r="C699" s="850"/>
      <c r="D699" s="804"/>
      <c r="E699" s="791"/>
      <c r="F699" s="806"/>
      <c r="G699" s="814"/>
      <c r="H699" s="436" t="s">
        <v>185</v>
      </c>
      <c r="I699" s="252"/>
      <c r="J699" s="448">
        <f t="shared" si="89"/>
        <v>0</v>
      </c>
      <c r="K699" s="439" t="e">
        <f>#REF!*(1-$O$5)</f>
        <v>#REF!</v>
      </c>
      <c r="L699" s="807"/>
      <c r="M699" s="808"/>
      <c r="N699" s="807"/>
      <c r="O699" s="810"/>
      <c r="P699" s="802"/>
      <c r="Q699" s="812"/>
      <c r="R699" s="802"/>
      <c r="T699" s="494"/>
      <c r="U699" s="515"/>
      <c r="V699" s="512"/>
      <c r="W699" s="514"/>
      <c r="X699" s="520"/>
      <c r="Y699" s="560"/>
      <c r="Z699" s="559"/>
      <c r="AA699" s="559"/>
      <c r="AB699" s="559"/>
      <c r="AC699" s="512"/>
      <c r="AD699" s="512"/>
      <c r="AE699" s="512"/>
      <c r="AF699" s="494"/>
    </row>
    <row r="700" spans="2:32">
      <c r="B700" s="786"/>
      <c r="C700" s="850"/>
      <c r="D700" s="804"/>
      <c r="E700" s="791"/>
      <c r="F700" s="806"/>
      <c r="G700" s="814"/>
      <c r="H700" s="436" t="s">
        <v>220</v>
      </c>
      <c r="I700" s="252">
        <v>15</v>
      </c>
      <c r="J700" s="448">
        <f t="shared" si="89"/>
        <v>0.25</v>
      </c>
      <c r="K700" s="439" t="e">
        <f>#REF!*(1-$O$5)</f>
        <v>#REF!</v>
      </c>
      <c r="L700" s="807"/>
      <c r="M700" s="808"/>
      <c r="N700" s="807"/>
      <c r="O700" s="810"/>
      <c r="P700" s="802"/>
      <c r="Q700" s="812"/>
      <c r="R700" s="802"/>
      <c r="T700" s="494"/>
      <c r="U700" s="515"/>
      <c r="V700" s="512"/>
      <c r="W700" s="514"/>
      <c r="X700" s="520"/>
      <c r="Y700" s="560"/>
      <c r="Z700" s="559"/>
      <c r="AA700" s="559"/>
      <c r="AB700" s="559"/>
      <c r="AC700" s="512"/>
      <c r="AD700" s="512"/>
      <c r="AE700" s="512"/>
      <c r="AF700" s="494"/>
    </row>
    <row r="701" spans="2:32">
      <c r="B701" s="786"/>
      <c r="C701" s="850"/>
      <c r="D701" s="804"/>
      <c r="E701" s="791"/>
      <c r="F701" s="806"/>
      <c r="G701" s="815"/>
      <c r="H701" s="436" t="s">
        <v>226</v>
      </c>
      <c r="I701" s="252"/>
      <c r="J701" s="448">
        <f t="shared" si="89"/>
        <v>0</v>
      </c>
      <c r="K701" s="439" t="e">
        <f>#REF!*(1-$O$5)</f>
        <v>#REF!</v>
      </c>
      <c r="L701" s="807"/>
      <c r="M701" s="808"/>
      <c r="N701" s="807"/>
      <c r="O701" s="811"/>
      <c r="P701" s="802"/>
      <c r="Q701" s="812"/>
      <c r="R701" s="802"/>
      <c r="T701" s="494"/>
      <c r="U701" s="515"/>
      <c r="V701" s="512"/>
      <c r="W701" s="514"/>
      <c r="X701" s="520"/>
      <c r="Y701" s="560"/>
      <c r="Z701" s="559"/>
      <c r="AA701" s="559"/>
      <c r="AB701" s="559"/>
      <c r="AC701" s="512"/>
      <c r="AD701" s="512"/>
      <c r="AE701" s="512"/>
      <c r="AF701" s="494"/>
    </row>
    <row r="702" spans="2:32">
      <c r="B702" s="786">
        <v>172</v>
      </c>
      <c r="C702" s="850" t="s">
        <v>818</v>
      </c>
      <c r="D702" s="804"/>
      <c r="E702" s="791">
        <f t="shared" si="88"/>
        <v>0</v>
      </c>
      <c r="F702" s="806">
        <f>E702</f>
        <v>0</v>
      </c>
      <c r="G702" s="813" t="e">
        <f>F702*(1+$L$5)</f>
        <v>#REF!</v>
      </c>
      <c r="H702" s="436" t="s">
        <v>207</v>
      </c>
      <c r="I702" s="252"/>
      <c r="J702" s="448">
        <f t="shared" si="89"/>
        <v>0</v>
      </c>
      <c r="K702" s="439" t="e">
        <f>#REF!*(1-$O$5)</f>
        <v>#REF!</v>
      </c>
      <c r="L702" s="807" t="e">
        <f>SUM(J702*K702,J703*K703,J704*K704,J705*K705)</f>
        <v>#REF!</v>
      </c>
      <c r="M702" s="808">
        <v>64</v>
      </c>
      <c r="N702" s="807" t="e">
        <f>M702*L702</f>
        <v>#REF!</v>
      </c>
      <c r="O702" s="809" t="e">
        <f>N702*(1+$R$5)</f>
        <v>#REF!</v>
      </c>
      <c r="P702" s="802" t="e">
        <f>F702+N702</f>
        <v>#REF!</v>
      </c>
      <c r="Q702" s="802" t="e">
        <f>O702+G702</f>
        <v>#REF!</v>
      </c>
      <c r="R702" s="802" t="e">
        <f>Q702*(1+$U$5)</f>
        <v>#REF!</v>
      </c>
      <c r="T702" s="494"/>
      <c r="U702" s="515"/>
      <c r="V702" s="512"/>
      <c r="W702" s="514"/>
      <c r="X702" s="520"/>
      <c r="Y702" s="560"/>
      <c r="Z702" s="559"/>
      <c r="AA702" s="559"/>
      <c r="AB702" s="559"/>
      <c r="AC702" s="512"/>
      <c r="AD702" s="512"/>
      <c r="AE702" s="512"/>
      <c r="AF702" s="494"/>
    </row>
    <row r="703" spans="2:32">
      <c r="B703" s="786"/>
      <c r="C703" s="850"/>
      <c r="D703" s="804"/>
      <c r="E703" s="791"/>
      <c r="F703" s="806"/>
      <c r="G703" s="814"/>
      <c r="H703" s="436" t="s">
        <v>185</v>
      </c>
      <c r="I703" s="252"/>
      <c r="J703" s="448">
        <f t="shared" si="89"/>
        <v>0</v>
      </c>
      <c r="K703" s="439" t="e">
        <f>#REF!*(1-$O$5)</f>
        <v>#REF!</v>
      </c>
      <c r="L703" s="807"/>
      <c r="M703" s="808"/>
      <c r="N703" s="807"/>
      <c r="O703" s="810"/>
      <c r="P703" s="802"/>
      <c r="Q703" s="812"/>
      <c r="R703" s="802"/>
      <c r="T703" s="494"/>
      <c r="U703" s="515"/>
      <c r="V703" s="512"/>
      <c r="W703" s="514"/>
      <c r="X703" s="520"/>
      <c r="Y703" s="560"/>
      <c r="Z703" s="559"/>
      <c r="AA703" s="559"/>
      <c r="AB703" s="559"/>
      <c r="AC703" s="512"/>
      <c r="AD703" s="512"/>
      <c r="AE703" s="512"/>
      <c r="AF703" s="494"/>
    </row>
    <row r="704" spans="2:32">
      <c r="B704" s="786"/>
      <c r="C704" s="850"/>
      <c r="D704" s="804"/>
      <c r="E704" s="791"/>
      <c r="F704" s="806"/>
      <c r="G704" s="814"/>
      <c r="H704" s="436" t="s">
        <v>220</v>
      </c>
      <c r="I704" s="252">
        <v>16</v>
      </c>
      <c r="J704" s="448">
        <f t="shared" si="89"/>
        <v>0.26666666666666666</v>
      </c>
      <c r="K704" s="439" t="e">
        <f>#REF!*(1-$O$5)</f>
        <v>#REF!</v>
      </c>
      <c r="L704" s="807"/>
      <c r="M704" s="808"/>
      <c r="N704" s="807"/>
      <c r="O704" s="810"/>
      <c r="P704" s="802"/>
      <c r="Q704" s="812"/>
      <c r="R704" s="802"/>
      <c r="T704" s="494"/>
      <c r="U704" s="515"/>
      <c r="V704" s="512"/>
      <c r="W704" s="514"/>
      <c r="X704" s="520"/>
      <c r="Y704" s="560"/>
      <c r="Z704" s="559"/>
      <c r="AA704" s="559"/>
      <c r="AB704" s="559"/>
      <c r="AC704" s="512"/>
      <c r="AD704" s="512"/>
      <c r="AE704" s="512"/>
      <c r="AF704" s="494"/>
    </row>
    <row r="705" spans="2:32">
      <c r="B705" s="786"/>
      <c r="C705" s="850"/>
      <c r="D705" s="804"/>
      <c r="E705" s="791"/>
      <c r="F705" s="806"/>
      <c r="G705" s="815"/>
      <c r="H705" s="436" t="s">
        <v>226</v>
      </c>
      <c r="I705" s="252"/>
      <c r="J705" s="448">
        <f t="shared" si="89"/>
        <v>0</v>
      </c>
      <c r="K705" s="439" t="e">
        <f>#REF!*(1-$O$5)</f>
        <v>#REF!</v>
      </c>
      <c r="L705" s="807"/>
      <c r="M705" s="808"/>
      <c r="N705" s="807"/>
      <c r="O705" s="811"/>
      <c r="P705" s="802"/>
      <c r="Q705" s="812"/>
      <c r="R705" s="802"/>
      <c r="T705" s="494"/>
      <c r="U705" s="515"/>
      <c r="V705" s="512"/>
      <c r="W705" s="514"/>
      <c r="X705" s="520"/>
      <c r="Y705" s="560"/>
      <c r="Z705" s="559"/>
      <c r="AA705" s="559"/>
      <c r="AB705" s="559"/>
      <c r="AC705" s="512"/>
      <c r="AD705" s="512"/>
      <c r="AE705" s="512"/>
      <c r="AF705" s="494"/>
    </row>
    <row r="706" spans="2:32">
      <c r="B706" s="786">
        <v>173</v>
      </c>
      <c r="C706" s="850" t="s">
        <v>819</v>
      </c>
      <c r="D706" s="804"/>
      <c r="E706" s="791">
        <f t="shared" si="88"/>
        <v>0</v>
      </c>
      <c r="F706" s="806">
        <f>E706</f>
        <v>0</v>
      </c>
      <c r="G706" s="813" t="e">
        <f>F706*(1+$L$5)</f>
        <v>#REF!</v>
      </c>
      <c r="H706" s="436" t="s">
        <v>207</v>
      </c>
      <c r="I706" s="252"/>
      <c r="J706" s="448">
        <f t="shared" si="89"/>
        <v>0</v>
      </c>
      <c r="K706" s="439" t="e">
        <f>#REF!*(1-$O$5)</f>
        <v>#REF!</v>
      </c>
      <c r="L706" s="807" t="e">
        <f>SUM(J706*K706,J707*K707,J708*K708,J709*K709)</f>
        <v>#REF!</v>
      </c>
      <c r="M706" s="808">
        <v>65</v>
      </c>
      <c r="N706" s="807" t="e">
        <f>M706*L706</f>
        <v>#REF!</v>
      </c>
      <c r="O706" s="809" t="e">
        <f>N706*(1+$R$5)</f>
        <v>#REF!</v>
      </c>
      <c r="P706" s="802" t="e">
        <f>F706+N706</f>
        <v>#REF!</v>
      </c>
      <c r="Q706" s="802" t="e">
        <f>O706+G706</f>
        <v>#REF!</v>
      </c>
      <c r="R706" s="802" t="e">
        <f>Q706*(1+$U$5)</f>
        <v>#REF!</v>
      </c>
      <c r="T706" s="494"/>
      <c r="U706" s="515"/>
      <c r="V706" s="512"/>
      <c r="W706" s="514"/>
      <c r="X706" s="520"/>
      <c r="Y706" s="560"/>
      <c r="Z706" s="559"/>
      <c r="AA706" s="559"/>
      <c r="AB706" s="559"/>
      <c r="AC706" s="512"/>
      <c r="AD706" s="512"/>
      <c r="AE706" s="512"/>
      <c r="AF706" s="494"/>
    </row>
    <row r="707" spans="2:32">
      <c r="B707" s="786"/>
      <c r="C707" s="850"/>
      <c r="D707" s="804"/>
      <c r="E707" s="791"/>
      <c r="F707" s="806"/>
      <c r="G707" s="814"/>
      <c r="H707" s="436" t="s">
        <v>185</v>
      </c>
      <c r="I707" s="252"/>
      <c r="J707" s="448">
        <f t="shared" si="89"/>
        <v>0</v>
      </c>
      <c r="K707" s="439" t="e">
        <f>#REF!*(1-$O$5)</f>
        <v>#REF!</v>
      </c>
      <c r="L707" s="807"/>
      <c r="M707" s="808"/>
      <c r="N707" s="807"/>
      <c r="O707" s="810"/>
      <c r="P707" s="802"/>
      <c r="Q707" s="812"/>
      <c r="R707" s="802"/>
      <c r="T707" s="494"/>
      <c r="U707" s="515"/>
      <c r="V707" s="512"/>
      <c r="W707" s="514"/>
      <c r="X707" s="520"/>
      <c r="Y707" s="560"/>
      <c r="Z707" s="559"/>
      <c r="AA707" s="559"/>
      <c r="AB707" s="559"/>
      <c r="AC707" s="512"/>
      <c r="AD707" s="512"/>
      <c r="AE707" s="512"/>
      <c r="AF707" s="494"/>
    </row>
    <row r="708" spans="2:32">
      <c r="B708" s="786"/>
      <c r="C708" s="850"/>
      <c r="D708" s="804"/>
      <c r="E708" s="791"/>
      <c r="F708" s="806"/>
      <c r="G708" s="814"/>
      <c r="H708" s="436" t="s">
        <v>220</v>
      </c>
      <c r="I708" s="252">
        <v>17</v>
      </c>
      <c r="J708" s="448">
        <f t="shared" si="89"/>
        <v>0.28333333333333333</v>
      </c>
      <c r="K708" s="439" t="e">
        <f>#REF!*(1-$O$5)</f>
        <v>#REF!</v>
      </c>
      <c r="L708" s="807"/>
      <c r="M708" s="808"/>
      <c r="N708" s="807"/>
      <c r="O708" s="810"/>
      <c r="P708" s="802"/>
      <c r="Q708" s="812"/>
      <c r="R708" s="802"/>
      <c r="T708" s="494"/>
      <c r="U708" s="515"/>
      <c r="V708" s="512"/>
      <c r="W708" s="514"/>
      <c r="X708" s="520"/>
      <c r="Y708" s="560"/>
      <c r="Z708" s="559"/>
      <c r="AA708" s="559"/>
      <c r="AB708" s="559"/>
      <c r="AC708" s="512"/>
      <c r="AD708" s="512"/>
      <c r="AE708" s="512"/>
      <c r="AF708" s="494"/>
    </row>
    <row r="709" spans="2:32">
      <c r="B709" s="786"/>
      <c r="C709" s="787"/>
      <c r="D709" s="862"/>
      <c r="E709" s="791"/>
      <c r="F709" s="806"/>
      <c r="G709" s="815"/>
      <c r="H709" s="436" t="s">
        <v>226</v>
      </c>
      <c r="I709" s="252"/>
      <c r="J709" s="448">
        <f t="shared" si="89"/>
        <v>0</v>
      </c>
      <c r="K709" s="439" t="e">
        <f>#REF!*(1-$O$5)</f>
        <v>#REF!</v>
      </c>
      <c r="L709" s="807"/>
      <c r="M709" s="808"/>
      <c r="N709" s="807"/>
      <c r="O709" s="811"/>
      <c r="P709" s="802"/>
      <c r="Q709" s="812"/>
      <c r="R709" s="802"/>
      <c r="T709" s="494"/>
      <c r="U709" s="515"/>
      <c r="V709" s="512"/>
      <c r="W709" s="514"/>
      <c r="X709" s="520"/>
      <c r="Y709" s="560"/>
      <c r="Z709" s="559"/>
      <c r="AA709" s="559"/>
      <c r="AB709" s="559"/>
      <c r="AC709" s="512"/>
      <c r="AD709" s="512"/>
      <c r="AE709" s="512"/>
      <c r="AF709" s="494"/>
    </row>
    <row r="710" spans="2:32">
      <c r="B710" s="786">
        <v>174</v>
      </c>
      <c r="C710" s="894" t="s">
        <v>820</v>
      </c>
      <c r="D710" s="804"/>
      <c r="E710" s="791">
        <f t="shared" si="88"/>
        <v>0</v>
      </c>
      <c r="F710" s="806">
        <f>E710</f>
        <v>0</v>
      </c>
      <c r="G710" s="813" t="e">
        <f>F710*(1+$L$5)</f>
        <v>#REF!</v>
      </c>
      <c r="H710" s="436" t="s">
        <v>207</v>
      </c>
      <c r="I710" s="252"/>
      <c r="J710" s="448">
        <f t="shared" si="89"/>
        <v>0</v>
      </c>
      <c r="K710" s="439" t="e">
        <f>#REF!*(1-$O$5)</f>
        <v>#REF!</v>
      </c>
      <c r="L710" s="807" t="e">
        <f>SUM(J710*K710,J711*K711,J712*K712,J713*K713)</f>
        <v>#REF!</v>
      </c>
      <c r="M710" s="808">
        <v>66</v>
      </c>
      <c r="N710" s="807" t="e">
        <f>M710*L710</f>
        <v>#REF!</v>
      </c>
      <c r="O710" s="809" t="e">
        <f>N710*(1+$R$5)</f>
        <v>#REF!</v>
      </c>
      <c r="P710" s="802" t="e">
        <f>F710+N710</f>
        <v>#REF!</v>
      </c>
      <c r="Q710" s="802" t="e">
        <f>O710+G710</f>
        <v>#REF!</v>
      </c>
      <c r="R710" s="802" t="e">
        <f>Q710*(1+$U$5)</f>
        <v>#REF!</v>
      </c>
      <c r="T710" s="494"/>
      <c r="U710" s="462"/>
      <c r="V710" s="501"/>
      <c r="W710" s="561"/>
      <c r="X710" s="554"/>
      <c r="Y710" s="494"/>
      <c r="Z710" s="559"/>
      <c r="AA710" s="559"/>
      <c r="AB710" s="559"/>
      <c r="AC710" s="512"/>
      <c r="AD710" s="512"/>
      <c r="AE710" s="512"/>
      <c r="AF710" s="494"/>
    </row>
    <row r="711" spans="2:32">
      <c r="B711" s="786"/>
      <c r="C711" s="894"/>
      <c r="D711" s="804"/>
      <c r="E711" s="791"/>
      <c r="F711" s="806"/>
      <c r="G711" s="814"/>
      <c r="H711" s="436" t="s">
        <v>185</v>
      </c>
      <c r="I711" s="252"/>
      <c r="J711" s="448">
        <f t="shared" si="89"/>
        <v>0</v>
      </c>
      <c r="K711" s="439" t="e">
        <f>#REF!*(1-$O$5)</f>
        <v>#REF!</v>
      </c>
      <c r="L711" s="807"/>
      <c r="M711" s="808"/>
      <c r="N711" s="807"/>
      <c r="O711" s="810"/>
      <c r="P711" s="802"/>
      <c r="Q711" s="812"/>
      <c r="R711" s="802"/>
      <c r="T711" s="494"/>
      <c r="U711" s="462"/>
      <c r="V711" s="501"/>
      <c r="W711" s="561"/>
      <c r="X711" s="554"/>
      <c r="Y711" s="494"/>
      <c r="Z711" s="559"/>
      <c r="AA711" s="559"/>
      <c r="AB711" s="559"/>
      <c r="AC711" s="512"/>
      <c r="AD711" s="512"/>
      <c r="AE711" s="512"/>
      <c r="AF711" s="494"/>
    </row>
    <row r="712" spans="2:32">
      <c r="B712" s="786"/>
      <c r="C712" s="894"/>
      <c r="D712" s="804"/>
      <c r="E712" s="791"/>
      <c r="F712" s="806"/>
      <c r="G712" s="814"/>
      <c r="H712" s="436" t="s">
        <v>220</v>
      </c>
      <c r="I712" s="252">
        <v>18</v>
      </c>
      <c r="J712" s="448">
        <f t="shared" si="89"/>
        <v>0.3</v>
      </c>
      <c r="K712" s="439" t="e">
        <f>#REF!*(1-$O$5)</f>
        <v>#REF!</v>
      </c>
      <c r="L712" s="807"/>
      <c r="M712" s="808"/>
      <c r="N712" s="807"/>
      <c r="O712" s="810"/>
      <c r="P712" s="802"/>
      <c r="Q712" s="812"/>
      <c r="R712" s="802"/>
      <c r="T712" s="494"/>
      <c r="U712" s="462"/>
      <c r="V712" s="501"/>
      <c r="W712" s="561"/>
      <c r="X712" s="554"/>
      <c r="Y712" s="494"/>
      <c r="Z712" s="559"/>
      <c r="AA712" s="559"/>
      <c r="AB712" s="559"/>
      <c r="AC712" s="512"/>
      <c r="AD712" s="512"/>
      <c r="AE712" s="512"/>
      <c r="AF712" s="494"/>
    </row>
    <row r="713" spans="2:32">
      <c r="B713" s="786"/>
      <c r="C713" s="894"/>
      <c r="D713" s="804"/>
      <c r="E713" s="791"/>
      <c r="F713" s="806"/>
      <c r="G713" s="815"/>
      <c r="H713" s="436" t="s">
        <v>226</v>
      </c>
      <c r="I713" s="252"/>
      <c r="J713" s="448">
        <f t="shared" si="89"/>
        <v>0</v>
      </c>
      <c r="K713" s="439" t="e">
        <f>#REF!*(1-$O$5)</f>
        <v>#REF!</v>
      </c>
      <c r="L713" s="807"/>
      <c r="M713" s="808"/>
      <c r="N713" s="807"/>
      <c r="O713" s="811"/>
      <c r="P713" s="802"/>
      <c r="Q713" s="812"/>
      <c r="R713" s="802"/>
      <c r="T713" s="494"/>
      <c r="U713" s="462"/>
      <c r="V713" s="501"/>
      <c r="W713" s="561"/>
      <c r="X713" s="554"/>
      <c r="Y713" s="494"/>
      <c r="Z713" s="559"/>
      <c r="AA713" s="559"/>
      <c r="AB713" s="559"/>
      <c r="AC713" s="512"/>
      <c r="AD713" s="512"/>
      <c r="AE713" s="512"/>
      <c r="AF713" s="494"/>
    </row>
    <row r="714" spans="2:32">
      <c r="B714" s="562"/>
      <c r="C714" s="531"/>
      <c r="D714" s="553"/>
      <c r="E714" s="554"/>
      <c r="F714" s="549"/>
      <c r="G714" s="555"/>
      <c r="H714" s="494"/>
      <c r="I714" s="501"/>
      <c r="J714" s="517"/>
      <c r="K714" s="518"/>
      <c r="L714" s="556"/>
      <c r="M714" s="557"/>
      <c r="N714" s="505"/>
      <c r="O714" s="539"/>
      <c r="P714" s="552"/>
      <c r="Q714" s="552"/>
      <c r="R714" s="541"/>
      <c r="Y714" s="562"/>
      <c r="Z714" s="559"/>
      <c r="AA714" s="559"/>
      <c r="AB714" s="559"/>
      <c r="AC714" s="512"/>
      <c r="AD714" s="512"/>
      <c r="AE714" s="512"/>
      <c r="AF714" s="494"/>
    </row>
    <row r="715" spans="2:32">
      <c r="B715" s="851"/>
      <c r="C715" s="851"/>
      <c r="D715" s="851"/>
      <c r="E715" s="851"/>
      <c r="F715" s="851"/>
      <c r="G715" s="851"/>
      <c r="H715" s="851"/>
      <c r="I715" s="851"/>
      <c r="J715" s="851"/>
      <c r="K715" s="851"/>
      <c r="L715" s="851"/>
      <c r="M715" s="851"/>
      <c r="N715" s="851"/>
      <c r="O715" s="851"/>
      <c r="P715" s="851"/>
      <c r="Q715" s="851"/>
      <c r="R715" s="851"/>
      <c r="Y715" s="562"/>
      <c r="Z715" s="554"/>
      <c r="AA715" s="480"/>
      <c r="AC715" s="494"/>
      <c r="AD715" s="494"/>
      <c r="AE715" s="494"/>
      <c r="AF715" s="494"/>
    </row>
    <row r="716" spans="2:32" ht="79.5" customHeight="1">
      <c r="B716" s="449" t="s">
        <v>154</v>
      </c>
      <c r="C716" s="430" t="s">
        <v>520</v>
      </c>
      <c r="D716" s="444" t="s">
        <v>521</v>
      </c>
      <c r="E716" s="444" t="s">
        <v>699</v>
      </c>
      <c r="F716" s="444" t="s">
        <v>235</v>
      </c>
      <c r="G716" s="444" t="s">
        <v>236</v>
      </c>
      <c r="H716" s="446" t="s">
        <v>247</v>
      </c>
      <c r="I716" s="446" t="s">
        <v>465</v>
      </c>
      <c r="J716" s="435" t="s">
        <v>182</v>
      </c>
      <c r="K716" s="437" t="s">
        <v>227</v>
      </c>
      <c r="L716" s="437" t="s">
        <v>225</v>
      </c>
      <c r="M716" s="437" t="s">
        <v>237</v>
      </c>
      <c r="N716" s="437" t="s">
        <v>240</v>
      </c>
      <c r="O716" s="437" t="s">
        <v>269</v>
      </c>
      <c r="P716" s="437" t="s">
        <v>245</v>
      </c>
      <c r="Q716" s="437" t="s">
        <v>466</v>
      </c>
      <c r="R716" s="456" t="s">
        <v>471</v>
      </c>
      <c r="S716" s="456" t="s">
        <v>316</v>
      </c>
      <c r="T716" s="456" t="s">
        <v>518</v>
      </c>
      <c r="V716" s="494"/>
      <c r="W716" s="494"/>
      <c r="X716" s="494"/>
      <c r="Y716" s="494"/>
      <c r="Z716" s="494"/>
      <c r="AA716" s="494"/>
      <c r="AC716" s="484"/>
      <c r="AD716" s="484"/>
      <c r="AE716" s="513"/>
      <c r="AF716" s="494"/>
    </row>
    <row r="717" spans="2:32">
      <c r="B717" s="786">
        <v>175</v>
      </c>
      <c r="C717" s="816" t="s">
        <v>821</v>
      </c>
      <c r="D717" s="786">
        <v>255</v>
      </c>
      <c r="E717" s="877" t="s">
        <v>524</v>
      </c>
      <c r="F717" s="790"/>
      <c r="G717" s="791">
        <f t="shared" ref="G717" si="90">F717*$I$5</f>
        <v>0</v>
      </c>
      <c r="H717" s="806">
        <f>G717</f>
        <v>0</v>
      </c>
      <c r="I717" s="813" t="e">
        <f>H717*(1+$L$5)</f>
        <v>#REF!</v>
      </c>
      <c r="J717" s="436" t="s">
        <v>207</v>
      </c>
      <c r="K717" s="252"/>
      <c r="L717" s="448">
        <f>K717/60</f>
        <v>0</v>
      </c>
      <c r="M717" s="439" t="e">
        <f>#REF!*(1-$O$5)</f>
        <v>#REF!</v>
      </c>
      <c r="N717" s="807" t="e">
        <f>SUM(L717*M717,L718*M718,L719*M719,L720*M720)</f>
        <v>#REF!</v>
      </c>
      <c r="O717" s="808">
        <v>1</v>
      </c>
      <c r="P717" s="807" t="e">
        <f>O717*N717</f>
        <v>#REF!</v>
      </c>
      <c r="Q717" s="809" t="e">
        <f>P717*(1+$R$5)</f>
        <v>#REF!</v>
      </c>
      <c r="R717" s="802" t="e">
        <f>H717+P717</f>
        <v>#REF!</v>
      </c>
      <c r="S717" s="802" t="e">
        <f>Q717+I717</f>
        <v>#REF!</v>
      </c>
      <c r="T717" s="802" t="e">
        <f>S717*(1+$U$5)</f>
        <v>#REF!</v>
      </c>
      <c r="V717" s="494"/>
      <c r="W717" s="515"/>
      <c r="X717" s="512"/>
      <c r="Y717" s="561"/>
      <c r="Z717" s="494"/>
      <c r="AA717" s="494"/>
      <c r="AC717" s="501"/>
      <c r="AD717" s="517"/>
      <c r="AE717" s="518"/>
      <c r="AF717" s="494"/>
    </row>
    <row r="718" spans="2:32">
      <c r="B718" s="786"/>
      <c r="C718" s="816"/>
      <c r="D718" s="786"/>
      <c r="E718" s="786"/>
      <c r="F718" s="790"/>
      <c r="G718" s="791"/>
      <c r="H718" s="806"/>
      <c r="I718" s="814"/>
      <c r="J718" s="436" t="s">
        <v>185</v>
      </c>
      <c r="K718" s="252"/>
      <c r="L718" s="448">
        <f>K718/60</f>
        <v>0</v>
      </c>
      <c r="M718" s="439" t="e">
        <f>#REF!*(1-$O$5)</f>
        <v>#REF!</v>
      </c>
      <c r="N718" s="807"/>
      <c r="O718" s="808"/>
      <c r="P718" s="807"/>
      <c r="Q718" s="810"/>
      <c r="R718" s="802"/>
      <c r="S718" s="812"/>
      <c r="T718" s="802"/>
      <c r="V718" s="494"/>
      <c r="W718" s="515"/>
      <c r="X718" s="512"/>
      <c r="Y718" s="561"/>
      <c r="Z718" s="494"/>
      <c r="AA718" s="494"/>
      <c r="AC718" s="501"/>
      <c r="AD718" s="517"/>
      <c r="AE718" s="518"/>
      <c r="AF718" s="494"/>
    </row>
    <row r="719" spans="2:32">
      <c r="B719" s="786"/>
      <c r="C719" s="816"/>
      <c r="D719" s="786"/>
      <c r="E719" s="786"/>
      <c r="F719" s="790"/>
      <c r="G719" s="791"/>
      <c r="H719" s="806"/>
      <c r="I719" s="814"/>
      <c r="J719" s="436" t="s">
        <v>220</v>
      </c>
      <c r="K719" s="252">
        <v>18</v>
      </c>
      <c r="L719" s="448">
        <f>K719/60</f>
        <v>0.3</v>
      </c>
      <c r="M719" s="439" t="e">
        <f>#REF!*(1-$O$5)</f>
        <v>#REF!</v>
      </c>
      <c r="N719" s="807"/>
      <c r="O719" s="808"/>
      <c r="P719" s="807"/>
      <c r="Q719" s="810"/>
      <c r="R719" s="802"/>
      <c r="S719" s="812"/>
      <c r="T719" s="802"/>
      <c r="V719" s="494"/>
      <c r="W719" s="515"/>
      <c r="X719" s="512"/>
      <c r="Y719" s="561"/>
      <c r="Z719" s="494"/>
      <c r="AA719" s="494"/>
      <c r="AC719" s="501"/>
      <c r="AD719" s="517"/>
      <c r="AE719" s="518"/>
      <c r="AF719" s="494"/>
    </row>
    <row r="720" spans="2:32">
      <c r="B720" s="786"/>
      <c r="C720" s="816"/>
      <c r="D720" s="786"/>
      <c r="E720" s="786"/>
      <c r="F720" s="790"/>
      <c r="G720" s="791"/>
      <c r="H720" s="806"/>
      <c r="I720" s="815"/>
      <c r="J720" s="436" t="s">
        <v>226</v>
      </c>
      <c r="K720" s="252"/>
      <c r="L720" s="448">
        <f>K720/60</f>
        <v>0</v>
      </c>
      <c r="M720" s="439" t="e">
        <f>#REF!*(1-$O$5)</f>
        <v>#REF!</v>
      </c>
      <c r="N720" s="807"/>
      <c r="O720" s="808"/>
      <c r="P720" s="807"/>
      <c r="Q720" s="811"/>
      <c r="R720" s="802"/>
      <c r="S720" s="812"/>
      <c r="T720" s="802"/>
      <c r="V720" s="494"/>
      <c r="W720" s="515"/>
      <c r="X720" s="512"/>
      <c r="Y720" s="561"/>
      <c r="Z720" s="494"/>
      <c r="AA720" s="494"/>
      <c r="AC720" s="501"/>
      <c r="AD720" s="517"/>
      <c r="AE720" s="518"/>
      <c r="AF720" s="494"/>
    </row>
    <row r="721" spans="2:32">
      <c r="B721" s="786">
        <v>176</v>
      </c>
      <c r="C721" s="816" t="s">
        <v>822</v>
      </c>
      <c r="D721" s="786">
        <v>255</v>
      </c>
      <c r="E721" s="877">
        <v>50</v>
      </c>
      <c r="F721" s="790"/>
      <c r="G721" s="791">
        <f t="shared" ref="G721:G781" si="91">F721*$I$5</f>
        <v>0</v>
      </c>
      <c r="H721" s="806">
        <f>G721</f>
        <v>0</v>
      </c>
      <c r="I721" s="793" t="e">
        <f>H721*(1+$L$5)</f>
        <v>#REF!</v>
      </c>
      <c r="J721" s="436" t="s">
        <v>207</v>
      </c>
      <c r="K721" s="252"/>
      <c r="L721" s="448">
        <f t="shared" ref="L721:L781" si="92">K721/60</f>
        <v>0</v>
      </c>
      <c r="M721" s="439" t="e">
        <f>#REF!*(1-$O$5)</f>
        <v>#REF!</v>
      </c>
      <c r="N721" s="796" t="e">
        <f>SUM(M721*L721,L722*M722,L723*M723,L724*M724)</f>
        <v>#REF!</v>
      </c>
      <c r="O721" s="799">
        <v>1</v>
      </c>
      <c r="P721" s="777" t="e">
        <f>O721*N721</f>
        <v>#REF!</v>
      </c>
      <c r="Q721" s="777" t="e">
        <f>P721*(1+$R$5)</f>
        <v>#REF!</v>
      </c>
      <c r="R721" s="780" t="e">
        <f>P721+O721*H721</f>
        <v>#REF!</v>
      </c>
      <c r="S721" s="780" t="e">
        <f>O721*I721+Q721</f>
        <v>#REF!</v>
      </c>
      <c r="T721" s="783" t="e">
        <f>S721*(1+$U$5)</f>
        <v>#REF!</v>
      </c>
      <c r="V721" s="494"/>
      <c r="W721" s="515"/>
      <c r="X721" s="512"/>
      <c r="Y721" s="561"/>
      <c r="Z721" s="494"/>
      <c r="AA721" s="494"/>
      <c r="AC721" s="501"/>
      <c r="AD721" s="517"/>
      <c r="AE721" s="518"/>
      <c r="AF721" s="494"/>
    </row>
    <row r="722" spans="2:32">
      <c r="B722" s="786"/>
      <c r="C722" s="816"/>
      <c r="D722" s="786"/>
      <c r="E722" s="786"/>
      <c r="F722" s="790"/>
      <c r="G722" s="791"/>
      <c r="H722" s="806"/>
      <c r="I722" s="794"/>
      <c r="J722" s="436" t="s">
        <v>185</v>
      </c>
      <c r="K722" s="252"/>
      <c r="L722" s="448">
        <f t="shared" si="92"/>
        <v>0</v>
      </c>
      <c r="M722" s="439" t="e">
        <f>#REF!*(1-$O$5)</f>
        <v>#REF!</v>
      </c>
      <c r="N722" s="797"/>
      <c r="O722" s="800"/>
      <c r="P722" s="778"/>
      <c r="Q722" s="778"/>
      <c r="R722" s="781"/>
      <c r="S722" s="781"/>
      <c r="T722" s="784"/>
      <c r="V722" s="494"/>
      <c r="W722" s="515"/>
      <c r="X722" s="512"/>
      <c r="Y722" s="561"/>
      <c r="Z722" s="494"/>
      <c r="AA722" s="494"/>
      <c r="AC722" s="501"/>
      <c r="AD722" s="517"/>
      <c r="AE722" s="518"/>
      <c r="AF722" s="494"/>
    </row>
    <row r="723" spans="2:32">
      <c r="B723" s="786"/>
      <c r="C723" s="816"/>
      <c r="D723" s="786"/>
      <c r="E723" s="786"/>
      <c r="F723" s="790"/>
      <c r="G723" s="791"/>
      <c r="H723" s="806"/>
      <c r="I723" s="794"/>
      <c r="J723" s="436" t="s">
        <v>220</v>
      </c>
      <c r="K723" s="252"/>
      <c r="L723" s="448">
        <f t="shared" si="92"/>
        <v>0</v>
      </c>
      <c r="M723" s="439" t="e">
        <f>#REF!*(1-$O$5)</f>
        <v>#REF!</v>
      </c>
      <c r="N723" s="797"/>
      <c r="O723" s="800"/>
      <c r="P723" s="778"/>
      <c r="Q723" s="778"/>
      <c r="R723" s="781"/>
      <c r="S723" s="781"/>
      <c r="T723" s="784"/>
      <c r="V723" s="494"/>
      <c r="W723" s="515"/>
      <c r="X723" s="512"/>
      <c r="Y723" s="561"/>
      <c r="Z723" s="494"/>
      <c r="AA723" s="494"/>
      <c r="AC723" s="501"/>
      <c r="AD723" s="517"/>
      <c r="AE723" s="518"/>
      <c r="AF723" s="494"/>
    </row>
    <row r="724" spans="2:32">
      <c r="B724" s="786"/>
      <c r="C724" s="816"/>
      <c r="D724" s="786"/>
      <c r="E724" s="786"/>
      <c r="F724" s="790"/>
      <c r="G724" s="791"/>
      <c r="H724" s="806"/>
      <c r="I724" s="795"/>
      <c r="J724" s="436" t="s">
        <v>226</v>
      </c>
      <c r="K724" s="252"/>
      <c r="L724" s="448">
        <f t="shared" si="92"/>
        <v>0</v>
      </c>
      <c r="M724" s="439" t="e">
        <f>#REF!*(1-$O$5)</f>
        <v>#REF!</v>
      </c>
      <c r="N724" s="798"/>
      <c r="O724" s="801"/>
      <c r="P724" s="779"/>
      <c r="Q724" s="779"/>
      <c r="R724" s="782"/>
      <c r="S724" s="782"/>
      <c r="T724" s="785"/>
      <c r="V724" s="494"/>
      <c r="W724" s="515"/>
      <c r="X724" s="512"/>
      <c r="Y724" s="561"/>
      <c r="Z724" s="494"/>
      <c r="AA724" s="494"/>
      <c r="AC724" s="501"/>
      <c r="AD724" s="517"/>
      <c r="AE724" s="518"/>
      <c r="AF724" s="494"/>
    </row>
    <row r="725" spans="2:32">
      <c r="B725" s="786">
        <v>177</v>
      </c>
      <c r="C725" s="816" t="s">
        <v>823</v>
      </c>
      <c r="D725" s="786">
        <v>275</v>
      </c>
      <c r="E725" s="786">
        <v>20</v>
      </c>
      <c r="F725" s="790"/>
      <c r="G725" s="791">
        <f t="shared" si="91"/>
        <v>0</v>
      </c>
      <c r="H725" s="806">
        <f>G725</f>
        <v>0</v>
      </c>
      <c r="I725" s="793" t="e">
        <f>H725*(1+$L$5)</f>
        <v>#REF!</v>
      </c>
      <c r="J725" s="436" t="s">
        <v>207</v>
      </c>
      <c r="K725" s="252"/>
      <c r="L725" s="448">
        <f t="shared" si="92"/>
        <v>0</v>
      </c>
      <c r="M725" s="439" t="e">
        <f>#REF!*(1-$O$5)</f>
        <v>#REF!</v>
      </c>
      <c r="N725" s="796" t="e">
        <f>SUM(M725*L725,L726*M726,L727*M727,L728*M728)</f>
        <v>#REF!</v>
      </c>
      <c r="O725" s="799">
        <v>1</v>
      </c>
      <c r="P725" s="777" t="e">
        <f>O725*N725</f>
        <v>#REF!</v>
      </c>
      <c r="Q725" s="777" t="e">
        <f>P725*(1+$R$5)</f>
        <v>#REF!</v>
      </c>
      <c r="R725" s="780" t="e">
        <f>P725+O725*H725</f>
        <v>#REF!</v>
      </c>
      <c r="S725" s="780" t="e">
        <f>O725*I725+Q725</f>
        <v>#REF!</v>
      </c>
      <c r="T725" s="783" t="e">
        <f>S725*(1+$U$5)</f>
        <v>#REF!</v>
      </c>
      <c r="V725" s="494"/>
      <c r="W725" s="515"/>
      <c r="X725" s="512"/>
      <c r="Y725" s="561"/>
      <c r="Z725" s="494"/>
      <c r="AA725" s="494"/>
      <c r="AC725" s="501"/>
      <c r="AD725" s="517"/>
      <c r="AE725" s="518"/>
      <c r="AF725" s="494"/>
    </row>
    <row r="726" spans="2:32">
      <c r="B726" s="786"/>
      <c r="C726" s="816"/>
      <c r="D726" s="786"/>
      <c r="E726" s="786"/>
      <c r="F726" s="790"/>
      <c r="G726" s="791"/>
      <c r="H726" s="806"/>
      <c r="I726" s="794"/>
      <c r="J726" s="436" t="s">
        <v>185</v>
      </c>
      <c r="K726" s="252"/>
      <c r="L726" s="448">
        <f t="shared" si="92"/>
        <v>0</v>
      </c>
      <c r="M726" s="439" t="e">
        <f>#REF!*(1-$O$5)</f>
        <v>#REF!</v>
      </c>
      <c r="N726" s="797"/>
      <c r="O726" s="800"/>
      <c r="P726" s="778"/>
      <c r="Q726" s="778"/>
      <c r="R726" s="781"/>
      <c r="S726" s="781"/>
      <c r="T726" s="784"/>
      <c r="V726" s="494"/>
      <c r="W726" s="515"/>
      <c r="X726" s="512"/>
      <c r="Y726" s="561"/>
      <c r="Z726" s="494"/>
      <c r="AA726" s="494"/>
      <c r="AC726" s="501"/>
      <c r="AD726" s="517"/>
      <c r="AE726" s="518"/>
      <c r="AF726" s="494"/>
    </row>
    <row r="727" spans="2:32">
      <c r="B727" s="786"/>
      <c r="C727" s="816"/>
      <c r="D727" s="786"/>
      <c r="E727" s="786"/>
      <c r="F727" s="790"/>
      <c r="G727" s="791"/>
      <c r="H727" s="806"/>
      <c r="I727" s="794"/>
      <c r="J727" s="436" t="s">
        <v>220</v>
      </c>
      <c r="K727" s="252"/>
      <c r="L727" s="448">
        <f t="shared" si="92"/>
        <v>0</v>
      </c>
      <c r="M727" s="439" t="e">
        <f>#REF!*(1-$O$5)</f>
        <v>#REF!</v>
      </c>
      <c r="N727" s="797"/>
      <c r="O727" s="800"/>
      <c r="P727" s="778"/>
      <c r="Q727" s="778"/>
      <c r="R727" s="781"/>
      <c r="S727" s="781"/>
      <c r="T727" s="784"/>
      <c r="V727" s="494"/>
      <c r="W727" s="515"/>
      <c r="X727" s="512"/>
      <c r="Y727" s="561"/>
      <c r="Z727" s="494"/>
      <c r="AA727" s="494"/>
      <c r="AC727" s="501"/>
      <c r="AD727" s="517"/>
      <c r="AE727" s="518"/>
      <c r="AF727" s="494"/>
    </row>
    <row r="728" spans="2:32">
      <c r="B728" s="786"/>
      <c r="C728" s="816"/>
      <c r="D728" s="786"/>
      <c r="E728" s="786"/>
      <c r="F728" s="790"/>
      <c r="G728" s="791"/>
      <c r="H728" s="806"/>
      <c r="I728" s="795"/>
      <c r="J728" s="436" t="s">
        <v>226</v>
      </c>
      <c r="K728" s="252"/>
      <c r="L728" s="448">
        <f t="shared" si="92"/>
        <v>0</v>
      </c>
      <c r="M728" s="439" t="e">
        <f>#REF!*(1-$O$5)</f>
        <v>#REF!</v>
      </c>
      <c r="N728" s="798"/>
      <c r="O728" s="801"/>
      <c r="P728" s="779"/>
      <c r="Q728" s="779"/>
      <c r="R728" s="782"/>
      <c r="S728" s="782"/>
      <c r="T728" s="785"/>
      <c r="V728" s="494"/>
      <c r="W728" s="515"/>
      <c r="X728" s="512"/>
      <c r="Y728" s="561"/>
      <c r="Z728" s="494"/>
      <c r="AA728" s="494"/>
      <c r="AC728" s="501"/>
      <c r="AD728" s="517"/>
      <c r="AE728" s="518"/>
      <c r="AF728" s="494"/>
    </row>
    <row r="729" spans="2:32">
      <c r="B729" s="786">
        <v>178</v>
      </c>
      <c r="C729" s="816" t="s">
        <v>824</v>
      </c>
      <c r="D729" s="786">
        <v>275</v>
      </c>
      <c r="E729" s="786">
        <v>40</v>
      </c>
      <c r="F729" s="790"/>
      <c r="G729" s="791">
        <f t="shared" si="91"/>
        <v>0</v>
      </c>
      <c r="H729" s="806">
        <f>G729</f>
        <v>0</v>
      </c>
      <c r="I729" s="793" t="e">
        <f>H729*(1+$L$5)</f>
        <v>#REF!</v>
      </c>
      <c r="J729" s="436" t="s">
        <v>207</v>
      </c>
      <c r="K729" s="252"/>
      <c r="L729" s="448">
        <f t="shared" si="92"/>
        <v>0</v>
      </c>
      <c r="M729" s="439" t="e">
        <f>#REF!*(1-$O$5)</f>
        <v>#REF!</v>
      </c>
      <c r="N729" s="796" t="e">
        <f>SUM(M729*L729,L730*M730,L731*M731,L732*M732)</f>
        <v>#REF!</v>
      </c>
      <c r="O729" s="799">
        <v>1</v>
      </c>
      <c r="P729" s="777" t="e">
        <f>O729*N729</f>
        <v>#REF!</v>
      </c>
      <c r="Q729" s="777" t="e">
        <f>P729*(1+$R$5)</f>
        <v>#REF!</v>
      </c>
      <c r="R729" s="780" t="e">
        <f>P729+O729*H729</f>
        <v>#REF!</v>
      </c>
      <c r="S729" s="780" t="e">
        <f>O729*I729+Q729</f>
        <v>#REF!</v>
      </c>
      <c r="T729" s="783" t="e">
        <f>S729*(1+$U$5)</f>
        <v>#REF!</v>
      </c>
      <c r="V729" s="494"/>
      <c r="W729" s="515"/>
      <c r="X729" s="512"/>
      <c r="Y729" s="561"/>
      <c r="Z729" s="494"/>
      <c r="AA729" s="494"/>
      <c r="AC729" s="501"/>
      <c r="AD729" s="517"/>
      <c r="AE729" s="518"/>
      <c r="AF729" s="494"/>
    </row>
    <row r="730" spans="2:32">
      <c r="B730" s="786"/>
      <c r="C730" s="816"/>
      <c r="D730" s="786"/>
      <c r="E730" s="786"/>
      <c r="F730" s="790"/>
      <c r="G730" s="791"/>
      <c r="H730" s="806"/>
      <c r="I730" s="794"/>
      <c r="J730" s="436" t="s">
        <v>185</v>
      </c>
      <c r="K730" s="252"/>
      <c r="L730" s="448">
        <f t="shared" si="92"/>
        <v>0</v>
      </c>
      <c r="M730" s="439" t="e">
        <f>#REF!*(1-$O$5)</f>
        <v>#REF!</v>
      </c>
      <c r="N730" s="797"/>
      <c r="O730" s="800"/>
      <c r="P730" s="778"/>
      <c r="Q730" s="778"/>
      <c r="R730" s="781"/>
      <c r="S730" s="781"/>
      <c r="T730" s="784"/>
      <c r="V730" s="494"/>
      <c r="W730" s="515"/>
      <c r="X730" s="512"/>
      <c r="Y730" s="561"/>
      <c r="Z730" s="494"/>
      <c r="AA730" s="494"/>
      <c r="AC730" s="501"/>
      <c r="AD730" s="517"/>
      <c r="AE730" s="518"/>
      <c r="AF730" s="494"/>
    </row>
    <row r="731" spans="2:32">
      <c r="B731" s="786"/>
      <c r="C731" s="816"/>
      <c r="D731" s="786"/>
      <c r="E731" s="786"/>
      <c r="F731" s="790"/>
      <c r="G731" s="791"/>
      <c r="H731" s="806"/>
      <c r="I731" s="794"/>
      <c r="J731" s="436" t="s">
        <v>220</v>
      </c>
      <c r="K731" s="252"/>
      <c r="L731" s="448">
        <f t="shared" si="92"/>
        <v>0</v>
      </c>
      <c r="M731" s="439" t="e">
        <f>#REF!*(1-$O$5)</f>
        <v>#REF!</v>
      </c>
      <c r="N731" s="797"/>
      <c r="O731" s="800"/>
      <c r="P731" s="778"/>
      <c r="Q731" s="778"/>
      <c r="R731" s="781"/>
      <c r="S731" s="781"/>
      <c r="T731" s="784"/>
      <c r="V731" s="494"/>
      <c r="W731" s="515"/>
      <c r="X731" s="512"/>
      <c r="Y731" s="561"/>
      <c r="Z731" s="494"/>
      <c r="AA731" s="494"/>
      <c r="AC731" s="501"/>
      <c r="AD731" s="517"/>
      <c r="AE731" s="518"/>
      <c r="AF731" s="494"/>
    </row>
    <row r="732" spans="2:32">
      <c r="B732" s="786"/>
      <c r="C732" s="816"/>
      <c r="D732" s="786"/>
      <c r="E732" s="786"/>
      <c r="F732" s="790"/>
      <c r="G732" s="791"/>
      <c r="H732" s="806"/>
      <c r="I732" s="795"/>
      <c r="J732" s="436" t="s">
        <v>226</v>
      </c>
      <c r="K732" s="252"/>
      <c r="L732" s="448">
        <f t="shared" si="92"/>
        <v>0</v>
      </c>
      <c r="M732" s="439" t="e">
        <f>#REF!*(1-$O$5)</f>
        <v>#REF!</v>
      </c>
      <c r="N732" s="798"/>
      <c r="O732" s="801"/>
      <c r="P732" s="779"/>
      <c r="Q732" s="779"/>
      <c r="R732" s="782"/>
      <c r="S732" s="782"/>
      <c r="T732" s="785"/>
      <c r="V732" s="494"/>
      <c r="W732" s="515"/>
      <c r="X732" s="512"/>
      <c r="Y732" s="561"/>
      <c r="Z732" s="494"/>
      <c r="AA732" s="494"/>
      <c r="AC732" s="501"/>
      <c r="AD732" s="517"/>
      <c r="AE732" s="518"/>
      <c r="AF732" s="494"/>
    </row>
    <row r="733" spans="2:32">
      <c r="B733" s="786">
        <v>179</v>
      </c>
      <c r="C733" s="816" t="s">
        <v>825</v>
      </c>
      <c r="D733" s="827">
        <v>275</v>
      </c>
      <c r="E733" s="827">
        <v>45</v>
      </c>
      <c r="F733" s="790"/>
      <c r="G733" s="791">
        <f t="shared" si="91"/>
        <v>0</v>
      </c>
      <c r="H733" s="806">
        <f>G733</f>
        <v>0</v>
      </c>
      <c r="I733" s="793" t="e">
        <f>H733*(1+$L$5)</f>
        <v>#REF!</v>
      </c>
      <c r="J733" s="452" t="s">
        <v>207</v>
      </c>
      <c r="K733" s="252"/>
      <c r="L733" s="448">
        <f t="shared" si="92"/>
        <v>0</v>
      </c>
      <c r="M733" s="439" t="e">
        <f>#REF!*(1-$O$5)</f>
        <v>#REF!</v>
      </c>
      <c r="N733" s="796" t="e">
        <f>SUM(M733*L733,L734*M734,L735*M735,L736*M736)</f>
        <v>#REF!</v>
      </c>
      <c r="O733" s="799">
        <v>1</v>
      </c>
      <c r="P733" s="777" t="e">
        <f>O733*N733</f>
        <v>#REF!</v>
      </c>
      <c r="Q733" s="777" t="e">
        <f>P733*(1+$R$5)</f>
        <v>#REF!</v>
      </c>
      <c r="R733" s="780" t="e">
        <f>P733+O733*H733</f>
        <v>#REF!</v>
      </c>
      <c r="S733" s="780" t="e">
        <f>O733*I733+Q733</f>
        <v>#REF!</v>
      </c>
      <c r="T733" s="783" t="e">
        <f>S733*(1+$U$5)</f>
        <v>#REF!</v>
      </c>
      <c r="V733" s="494"/>
      <c r="W733" s="515"/>
      <c r="X733" s="512"/>
      <c r="Y733" s="561"/>
      <c r="Z733" s="494"/>
      <c r="AA733" s="494"/>
      <c r="AC733" s="501"/>
      <c r="AD733" s="517"/>
      <c r="AE733" s="518"/>
      <c r="AF733" s="494"/>
    </row>
    <row r="734" spans="2:32">
      <c r="B734" s="786"/>
      <c r="C734" s="816"/>
      <c r="D734" s="827"/>
      <c r="E734" s="827"/>
      <c r="F734" s="790"/>
      <c r="G734" s="791"/>
      <c r="H734" s="806"/>
      <c r="I734" s="794"/>
      <c r="J734" s="452" t="s">
        <v>185</v>
      </c>
      <c r="K734" s="252"/>
      <c r="L734" s="448">
        <f t="shared" si="92"/>
        <v>0</v>
      </c>
      <c r="M734" s="439" t="e">
        <f>#REF!*(1-$O$5)</f>
        <v>#REF!</v>
      </c>
      <c r="N734" s="797"/>
      <c r="O734" s="800"/>
      <c r="P734" s="778"/>
      <c r="Q734" s="778"/>
      <c r="R734" s="781"/>
      <c r="S734" s="781"/>
      <c r="T734" s="784"/>
      <c r="V734" s="494"/>
      <c r="W734" s="515"/>
      <c r="X734" s="512"/>
      <c r="Y734" s="561"/>
      <c r="Z734" s="494"/>
      <c r="AA734" s="494"/>
      <c r="AC734" s="501"/>
      <c r="AD734" s="517"/>
      <c r="AE734" s="518"/>
      <c r="AF734" s="494"/>
    </row>
    <row r="735" spans="2:32">
      <c r="B735" s="786"/>
      <c r="C735" s="816"/>
      <c r="D735" s="827"/>
      <c r="E735" s="827"/>
      <c r="F735" s="790"/>
      <c r="G735" s="791"/>
      <c r="H735" s="806"/>
      <c r="I735" s="794"/>
      <c r="J735" s="452" t="s">
        <v>220</v>
      </c>
      <c r="K735" s="252">
        <v>15</v>
      </c>
      <c r="L735" s="448">
        <f t="shared" si="92"/>
        <v>0.25</v>
      </c>
      <c r="M735" s="439" t="e">
        <f>#REF!*(1-$O$5)</f>
        <v>#REF!</v>
      </c>
      <c r="N735" s="797"/>
      <c r="O735" s="800"/>
      <c r="P735" s="778"/>
      <c r="Q735" s="778"/>
      <c r="R735" s="781"/>
      <c r="S735" s="781"/>
      <c r="T735" s="784"/>
      <c r="V735" s="494"/>
      <c r="W735" s="515"/>
      <c r="X735" s="512"/>
      <c r="Y735" s="561"/>
      <c r="Z735" s="494"/>
      <c r="AA735" s="494"/>
      <c r="AC735" s="501"/>
      <c r="AD735" s="517"/>
      <c r="AE735" s="518"/>
      <c r="AF735" s="494"/>
    </row>
    <row r="736" spans="2:32">
      <c r="B736" s="786"/>
      <c r="C736" s="816"/>
      <c r="D736" s="827"/>
      <c r="E736" s="827"/>
      <c r="F736" s="790"/>
      <c r="G736" s="791"/>
      <c r="H736" s="806"/>
      <c r="I736" s="795"/>
      <c r="J736" s="452" t="s">
        <v>226</v>
      </c>
      <c r="K736" s="252"/>
      <c r="L736" s="448">
        <f t="shared" si="92"/>
        <v>0</v>
      </c>
      <c r="M736" s="439" t="e">
        <f>#REF!*(1-$O$5)</f>
        <v>#REF!</v>
      </c>
      <c r="N736" s="798"/>
      <c r="O736" s="801"/>
      <c r="P736" s="779"/>
      <c r="Q736" s="779"/>
      <c r="R736" s="782"/>
      <c r="S736" s="782"/>
      <c r="T736" s="785"/>
      <c r="V736" s="494"/>
      <c r="W736" s="515"/>
      <c r="X736" s="512"/>
      <c r="Y736" s="561"/>
      <c r="Z736" s="494"/>
      <c r="AA736" s="494"/>
      <c r="AC736" s="501"/>
      <c r="AD736" s="517"/>
      <c r="AE736" s="518"/>
      <c r="AF736" s="494"/>
    </row>
    <row r="737" spans="2:32">
      <c r="B737" s="786">
        <v>180</v>
      </c>
      <c r="C737" s="816" t="s">
        <v>826</v>
      </c>
      <c r="D737" s="786">
        <v>500</v>
      </c>
      <c r="E737" s="786">
        <v>10</v>
      </c>
      <c r="F737" s="790"/>
      <c r="G737" s="791">
        <f t="shared" si="91"/>
        <v>0</v>
      </c>
      <c r="H737" s="806">
        <f>G737</f>
        <v>0</v>
      </c>
      <c r="I737" s="793" t="e">
        <f>H737*(1+$L$5)</f>
        <v>#REF!</v>
      </c>
      <c r="J737" s="436" t="s">
        <v>207</v>
      </c>
      <c r="K737" s="252"/>
      <c r="L737" s="448">
        <f t="shared" si="92"/>
        <v>0</v>
      </c>
      <c r="M737" s="439" t="e">
        <f>#REF!*(1-$O$5)</f>
        <v>#REF!</v>
      </c>
      <c r="N737" s="796" t="e">
        <f>SUM(M737*L737,L738*M738,L739*M739,L740*M740)</f>
        <v>#REF!</v>
      </c>
      <c r="O737" s="799">
        <v>1</v>
      </c>
      <c r="P737" s="777" t="e">
        <f>O737*N737</f>
        <v>#REF!</v>
      </c>
      <c r="Q737" s="777" t="e">
        <f>P737*(1+$R$5)</f>
        <v>#REF!</v>
      </c>
      <c r="R737" s="780" t="e">
        <f>P737+O737*H737</f>
        <v>#REF!</v>
      </c>
      <c r="S737" s="780" t="e">
        <f>O737*I737+Q737</f>
        <v>#REF!</v>
      </c>
      <c r="T737" s="783" t="e">
        <f>S737*(1+$U$5)</f>
        <v>#REF!</v>
      </c>
      <c r="V737" s="494"/>
      <c r="W737" s="515"/>
      <c r="X737" s="512"/>
      <c r="Y737" s="561"/>
      <c r="Z737" s="494"/>
      <c r="AA737" s="494"/>
      <c r="AC737" s="501"/>
      <c r="AD737" s="517"/>
      <c r="AE737" s="518"/>
      <c r="AF737" s="494"/>
    </row>
    <row r="738" spans="2:32">
      <c r="B738" s="786"/>
      <c r="C738" s="816"/>
      <c r="D738" s="786"/>
      <c r="E738" s="786"/>
      <c r="F738" s="790"/>
      <c r="G738" s="791"/>
      <c r="H738" s="806"/>
      <c r="I738" s="794"/>
      <c r="J738" s="436" t="s">
        <v>185</v>
      </c>
      <c r="K738" s="252"/>
      <c r="L738" s="448">
        <f t="shared" si="92"/>
        <v>0</v>
      </c>
      <c r="M738" s="439" t="e">
        <f>#REF!*(1-$O$5)</f>
        <v>#REF!</v>
      </c>
      <c r="N738" s="797"/>
      <c r="O738" s="800"/>
      <c r="P738" s="778"/>
      <c r="Q738" s="778"/>
      <c r="R738" s="781"/>
      <c r="S738" s="781"/>
      <c r="T738" s="784"/>
      <c r="V738" s="494"/>
      <c r="W738" s="515"/>
      <c r="X738" s="512"/>
      <c r="Y738" s="561"/>
      <c r="Z738" s="494"/>
      <c r="AA738" s="494"/>
      <c r="AC738" s="501"/>
      <c r="AD738" s="517"/>
      <c r="AE738" s="518"/>
      <c r="AF738" s="494"/>
    </row>
    <row r="739" spans="2:32">
      <c r="B739" s="786"/>
      <c r="C739" s="816"/>
      <c r="D739" s="786"/>
      <c r="E739" s="786"/>
      <c r="F739" s="790"/>
      <c r="G739" s="791"/>
      <c r="H739" s="806"/>
      <c r="I739" s="794"/>
      <c r="J739" s="436" t="s">
        <v>220</v>
      </c>
      <c r="K739" s="252"/>
      <c r="L739" s="448">
        <f t="shared" si="92"/>
        <v>0</v>
      </c>
      <c r="M739" s="439" t="e">
        <f>#REF!*(1-$O$5)</f>
        <v>#REF!</v>
      </c>
      <c r="N739" s="797"/>
      <c r="O739" s="800"/>
      <c r="P739" s="778"/>
      <c r="Q739" s="778"/>
      <c r="R739" s="781"/>
      <c r="S739" s="781"/>
      <c r="T739" s="784"/>
      <c r="V739" s="494"/>
      <c r="W739" s="515"/>
      <c r="X739" s="512"/>
      <c r="Y739" s="561"/>
      <c r="Z739" s="494"/>
      <c r="AA739" s="494"/>
      <c r="AC739" s="501"/>
      <c r="AD739" s="517"/>
      <c r="AE739" s="518"/>
      <c r="AF739" s="494"/>
    </row>
    <row r="740" spans="2:32">
      <c r="B740" s="786"/>
      <c r="C740" s="816"/>
      <c r="D740" s="786"/>
      <c r="E740" s="786"/>
      <c r="F740" s="790"/>
      <c r="G740" s="791"/>
      <c r="H740" s="806"/>
      <c r="I740" s="795"/>
      <c r="J740" s="436" t="s">
        <v>226</v>
      </c>
      <c r="K740" s="252"/>
      <c r="L740" s="448">
        <f t="shared" si="92"/>
        <v>0</v>
      </c>
      <c r="M740" s="439" t="e">
        <f>#REF!*(1-$O$5)</f>
        <v>#REF!</v>
      </c>
      <c r="N740" s="798"/>
      <c r="O740" s="801"/>
      <c r="P740" s="779"/>
      <c r="Q740" s="779"/>
      <c r="R740" s="782"/>
      <c r="S740" s="782"/>
      <c r="T740" s="785"/>
      <c r="V740" s="494"/>
      <c r="W740" s="515"/>
      <c r="X740" s="512"/>
      <c r="Y740" s="561"/>
      <c r="Z740" s="494"/>
      <c r="AA740" s="494"/>
      <c r="AC740" s="501"/>
      <c r="AD740" s="517"/>
      <c r="AE740" s="518"/>
      <c r="AF740" s="494"/>
    </row>
    <row r="741" spans="2:32">
      <c r="B741" s="786">
        <v>181</v>
      </c>
      <c r="C741" s="816" t="s">
        <v>827</v>
      </c>
      <c r="D741" s="786">
        <v>500</v>
      </c>
      <c r="E741" s="786">
        <v>20</v>
      </c>
      <c r="F741" s="790"/>
      <c r="G741" s="791">
        <f t="shared" si="91"/>
        <v>0</v>
      </c>
      <c r="H741" s="806">
        <f>G741</f>
        <v>0</v>
      </c>
      <c r="I741" s="793" t="e">
        <f>H741*(1+$L$5)</f>
        <v>#REF!</v>
      </c>
      <c r="J741" s="436" t="s">
        <v>207</v>
      </c>
      <c r="K741" s="252"/>
      <c r="L741" s="448">
        <f t="shared" si="92"/>
        <v>0</v>
      </c>
      <c r="M741" s="439" t="e">
        <f>#REF!*(1-$O$5)</f>
        <v>#REF!</v>
      </c>
      <c r="N741" s="796" t="e">
        <f>SUM(M741*L741,L742*M742,L743*M743,L744*M744)</f>
        <v>#REF!</v>
      </c>
      <c r="O741" s="799">
        <v>1</v>
      </c>
      <c r="P741" s="777" t="e">
        <f>O741*N741</f>
        <v>#REF!</v>
      </c>
      <c r="Q741" s="777" t="e">
        <f>P741*(1+$R$5)</f>
        <v>#REF!</v>
      </c>
      <c r="R741" s="780" t="e">
        <f>P741+O741*H741</f>
        <v>#REF!</v>
      </c>
      <c r="S741" s="780" t="e">
        <f>O741*I741+Q741</f>
        <v>#REF!</v>
      </c>
      <c r="T741" s="783" t="e">
        <f>S741*(1+$U$5)</f>
        <v>#REF!</v>
      </c>
      <c r="V741" s="494"/>
      <c r="W741" s="515"/>
      <c r="X741" s="512"/>
      <c r="Y741" s="561"/>
      <c r="Z741" s="494"/>
      <c r="AA741" s="494"/>
      <c r="AC741" s="501"/>
      <c r="AD741" s="517"/>
      <c r="AE741" s="518"/>
      <c r="AF741" s="494"/>
    </row>
    <row r="742" spans="2:32">
      <c r="B742" s="786"/>
      <c r="C742" s="816"/>
      <c r="D742" s="786"/>
      <c r="E742" s="786"/>
      <c r="F742" s="790"/>
      <c r="G742" s="791"/>
      <c r="H742" s="806"/>
      <c r="I742" s="794"/>
      <c r="J742" s="436" t="s">
        <v>185</v>
      </c>
      <c r="K742" s="252"/>
      <c r="L742" s="448">
        <f t="shared" si="92"/>
        <v>0</v>
      </c>
      <c r="M742" s="439" t="e">
        <f>#REF!*(1-$O$5)</f>
        <v>#REF!</v>
      </c>
      <c r="N742" s="797"/>
      <c r="O742" s="800"/>
      <c r="P742" s="778"/>
      <c r="Q742" s="778"/>
      <c r="R742" s="781"/>
      <c r="S742" s="781"/>
      <c r="T742" s="784"/>
      <c r="V742" s="494"/>
      <c r="W742" s="515"/>
      <c r="X742" s="512"/>
      <c r="Y742" s="561"/>
      <c r="Z742" s="494"/>
      <c r="AA742" s="494"/>
      <c r="AC742" s="501"/>
      <c r="AD742" s="517"/>
      <c r="AE742" s="518"/>
      <c r="AF742" s="494"/>
    </row>
    <row r="743" spans="2:32">
      <c r="B743" s="786"/>
      <c r="C743" s="816"/>
      <c r="D743" s="786"/>
      <c r="E743" s="786"/>
      <c r="F743" s="790"/>
      <c r="G743" s="791"/>
      <c r="H743" s="806"/>
      <c r="I743" s="794"/>
      <c r="J743" s="436" t="s">
        <v>220</v>
      </c>
      <c r="K743" s="252"/>
      <c r="L743" s="448">
        <f t="shared" si="92"/>
        <v>0</v>
      </c>
      <c r="M743" s="439" t="e">
        <f>#REF!*(1-$O$5)</f>
        <v>#REF!</v>
      </c>
      <c r="N743" s="797"/>
      <c r="O743" s="800"/>
      <c r="P743" s="778"/>
      <c r="Q743" s="778"/>
      <c r="R743" s="781"/>
      <c r="S743" s="781"/>
      <c r="T743" s="784"/>
      <c r="V743" s="494"/>
      <c r="W743" s="515"/>
      <c r="X743" s="512"/>
      <c r="Y743" s="561"/>
      <c r="Z743" s="494"/>
      <c r="AA743" s="494"/>
      <c r="AC743" s="501"/>
      <c r="AD743" s="517"/>
      <c r="AE743" s="518"/>
      <c r="AF743" s="494"/>
    </row>
    <row r="744" spans="2:32">
      <c r="B744" s="786"/>
      <c r="C744" s="816"/>
      <c r="D744" s="786"/>
      <c r="E744" s="786"/>
      <c r="F744" s="790"/>
      <c r="G744" s="791"/>
      <c r="H744" s="806"/>
      <c r="I744" s="795"/>
      <c r="J744" s="436" t="s">
        <v>226</v>
      </c>
      <c r="K744" s="252"/>
      <c r="L744" s="448">
        <f t="shared" si="92"/>
        <v>0</v>
      </c>
      <c r="M744" s="439" t="e">
        <f>#REF!*(1-$O$5)</f>
        <v>#REF!</v>
      </c>
      <c r="N744" s="798"/>
      <c r="O744" s="801"/>
      <c r="P744" s="779"/>
      <c r="Q744" s="779"/>
      <c r="R744" s="782"/>
      <c r="S744" s="782"/>
      <c r="T744" s="785"/>
      <c r="V744" s="494"/>
      <c r="W744" s="515"/>
      <c r="X744" s="512"/>
      <c r="Y744" s="561"/>
      <c r="Z744" s="494"/>
      <c r="AA744" s="494"/>
      <c r="AC744" s="501"/>
      <c r="AD744" s="517"/>
      <c r="AE744" s="518"/>
      <c r="AF744" s="494"/>
    </row>
    <row r="745" spans="2:32">
      <c r="B745" s="786">
        <v>182</v>
      </c>
      <c r="C745" s="816" t="s">
        <v>828</v>
      </c>
      <c r="D745" s="786">
        <v>500</v>
      </c>
      <c r="E745" s="786">
        <v>40</v>
      </c>
      <c r="F745" s="790"/>
      <c r="G745" s="791">
        <f t="shared" si="91"/>
        <v>0</v>
      </c>
      <c r="H745" s="806">
        <f>G745</f>
        <v>0</v>
      </c>
      <c r="I745" s="793" t="e">
        <f>H745*(1+$L$5)</f>
        <v>#REF!</v>
      </c>
      <c r="J745" s="436" t="s">
        <v>207</v>
      </c>
      <c r="K745" s="252"/>
      <c r="L745" s="448">
        <f t="shared" si="92"/>
        <v>0</v>
      </c>
      <c r="M745" s="439" t="e">
        <f>#REF!*(1-$O$5)</f>
        <v>#REF!</v>
      </c>
      <c r="N745" s="796" t="e">
        <f>SUM(M745*L745,L746*M746,L747*M747,L748*M748)</f>
        <v>#REF!</v>
      </c>
      <c r="O745" s="799">
        <v>1</v>
      </c>
      <c r="P745" s="777" t="e">
        <f>O745*N745</f>
        <v>#REF!</v>
      </c>
      <c r="Q745" s="777" t="e">
        <f>P745*(1+$R$5)</f>
        <v>#REF!</v>
      </c>
      <c r="R745" s="780" t="e">
        <f>P745+O745*H745</f>
        <v>#REF!</v>
      </c>
      <c r="S745" s="780" t="e">
        <f>O745*I745+Q745</f>
        <v>#REF!</v>
      </c>
      <c r="T745" s="783" t="e">
        <f>S745*(1+$U$5)</f>
        <v>#REF!</v>
      </c>
      <c r="V745" s="494"/>
      <c r="W745" s="515"/>
      <c r="X745" s="512"/>
      <c r="Y745" s="561"/>
      <c r="Z745" s="494"/>
      <c r="AA745" s="494"/>
      <c r="AC745" s="501"/>
      <c r="AD745" s="517"/>
      <c r="AE745" s="518"/>
      <c r="AF745" s="494"/>
    </row>
    <row r="746" spans="2:32">
      <c r="B746" s="786"/>
      <c r="C746" s="816"/>
      <c r="D746" s="786"/>
      <c r="E746" s="786"/>
      <c r="F746" s="790"/>
      <c r="G746" s="791"/>
      <c r="H746" s="806"/>
      <c r="I746" s="794"/>
      <c r="J746" s="436" t="s">
        <v>185</v>
      </c>
      <c r="K746" s="252"/>
      <c r="L746" s="448">
        <f t="shared" si="92"/>
        <v>0</v>
      </c>
      <c r="M746" s="439" t="e">
        <f>#REF!*(1-$O$5)</f>
        <v>#REF!</v>
      </c>
      <c r="N746" s="797"/>
      <c r="O746" s="800"/>
      <c r="P746" s="778"/>
      <c r="Q746" s="778"/>
      <c r="R746" s="781"/>
      <c r="S746" s="781"/>
      <c r="T746" s="784"/>
      <c r="V746" s="494"/>
      <c r="W746" s="515"/>
      <c r="X746" s="512"/>
      <c r="Y746" s="561"/>
      <c r="Z746" s="494"/>
      <c r="AA746" s="494"/>
      <c r="AC746" s="501"/>
      <c r="AD746" s="517"/>
      <c r="AE746" s="518"/>
      <c r="AF746" s="494"/>
    </row>
    <row r="747" spans="2:32">
      <c r="B747" s="786"/>
      <c r="C747" s="816"/>
      <c r="D747" s="786"/>
      <c r="E747" s="786"/>
      <c r="F747" s="790"/>
      <c r="G747" s="791"/>
      <c r="H747" s="806"/>
      <c r="I747" s="794"/>
      <c r="J747" s="436" t="s">
        <v>220</v>
      </c>
      <c r="K747" s="252"/>
      <c r="L747" s="448">
        <f t="shared" si="92"/>
        <v>0</v>
      </c>
      <c r="M747" s="439" t="e">
        <f>#REF!*(1-$O$5)</f>
        <v>#REF!</v>
      </c>
      <c r="N747" s="797"/>
      <c r="O747" s="800"/>
      <c r="P747" s="778"/>
      <c r="Q747" s="778"/>
      <c r="R747" s="781"/>
      <c r="S747" s="781"/>
      <c r="T747" s="784"/>
      <c r="V747" s="494"/>
      <c r="W747" s="515"/>
      <c r="X747" s="512"/>
      <c r="Y747" s="561"/>
      <c r="Z747" s="494"/>
      <c r="AA747" s="494"/>
      <c r="AC747" s="501"/>
      <c r="AD747" s="517"/>
      <c r="AE747" s="518"/>
      <c r="AF747" s="494"/>
    </row>
    <row r="748" spans="2:32">
      <c r="B748" s="786"/>
      <c r="C748" s="816"/>
      <c r="D748" s="786"/>
      <c r="E748" s="786"/>
      <c r="F748" s="790"/>
      <c r="G748" s="791"/>
      <c r="H748" s="806"/>
      <c r="I748" s="795"/>
      <c r="J748" s="436" t="s">
        <v>226</v>
      </c>
      <c r="K748" s="252"/>
      <c r="L748" s="448">
        <f t="shared" si="92"/>
        <v>0</v>
      </c>
      <c r="M748" s="439" t="e">
        <f>#REF!*(1-$O$5)</f>
        <v>#REF!</v>
      </c>
      <c r="N748" s="798"/>
      <c r="O748" s="801"/>
      <c r="P748" s="779"/>
      <c r="Q748" s="779"/>
      <c r="R748" s="782"/>
      <c r="S748" s="782"/>
      <c r="T748" s="785"/>
      <c r="V748" s="494"/>
      <c r="W748" s="515"/>
      <c r="X748" s="512"/>
      <c r="Y748" s="561"/>
      <c r="Z748" s="494"/>
      <c r="AA748" s="494"/>
      <c r="AC748" s="501"/>
      <c r="AD748" s="517"/>
      <c r="AE748" s="518"/>
      <c r="AF748" s="494"/>
    </row>
    <row r="749" spans="2:32">
      <c r="B749" s="786">
        <v>183</v>
      </c>
      <c r="C749" s="816" t="s">
        <v>829</v>
      </c>
      <c r="D749" s="786">
        <v>500</v>
      </c>
      <c r="E749" s="786">
        <v>45</v>
      </c>
      <c r="F749" s="790"/>
      <c r="G749" s="791">
        <f t="shared" si="91"/>
        <v>0</v>
      </c>
      <c r="H749" s="806">
        <f>G749</f>
        <v>0</v>
      </c>
      <c r="I749" s="793" t="e">
        <f>H749*(1+$L$5)</f>
        <v>#REF!</v>
      </c>
      <c r="J749" s="436" t="s">
        <v>207</v>
      </c>
      <c r="K749" s="252"/>
      <c r="L749" s="448">
        <f t="shared" si="92"/>
        <v>0</v>
      </c>
      <c r="M749" s="439" t="e">
        <f>#REF!*(1-$O$5)</f>
        <v>#REF!</v>
      </c>
      <c r="N749" s="796" t="e">
        <f>SUM(M749*L749,L750*M750,L751*M751,L752*M752)</f>
        <v>#REF!</v>
      </c>
      <c r="O749" s="799">
        <v>1</v>
      </c>
      <c r="P749" s="777" t="e">
        <f>O749*N749</f>
        <v>#REF!</v>
      </c>
      <c r="Q749" s="777" t="e">
        <f>P749*(1+$R$5)</f>
        <v>#REF!</v>
      </c>
      <c r="R749" s="780" t="e">
        <f>P749+O749*H749</f>
        <v>#REF!</v>
      </c>
      <c r="S749" s="780" t="e">
        <f>O749*I749+Q749</f>
        <v>#REF!</v>
      </c>
      <c r="T749" s="783" t="e">
        <f>S749*(1+$U$5)</f>
        <v>#REF!</v>
      </c>
      <c r="V749" s="494"/>
      <c r="W749" s="515"/>
      <c r="X749" s="512"/>
      <c r="Y749" s="561"/>
      <c r="Z749" s="494"/>
      <c r="AA749" s="494"/>
      <c r="AC749" s="501"/>
      <c r="AD749" s="517"/>
      <c r="AE749" s="518"/>
      <c r="AF749" s="494"/>
    </row>
    <row r="750" spans="2:32">
      <c r="B750" s="786"/>
      <c r="C750" s="816"/>
      <c r="D750" s="786"/>
      <c r="E750" s="786"/>
      <c r="F750" s="790"/>
      <c r="G750" s="791"/>
      <c r="H750" s="806"/>
      <c r="I750" s="794"/>
      <c r="J750" s="436" t="s">
        <v>185</v>
      </c>
      <c r="K750" s="252"/>
      <c r="L750" s="448">
        <f t="shared" si="92"/>
        <v>0</v>
      </c>
      <c r="M750" s="439" t="e">
        <f>#REF!*(1-$O$5)</f>
        <v>#REF!</v>
      </c>
      <c r="N750" s="797"/>
      <c r="O750" s="800"/>
      <c r="P750" s="778"/>
      <c r="Q750" s="778"/>
      <c r="R750" s="781"/>
      <c r="S750" s="781"/>
      <c r="T750" s="784"/>
      <c r="V750" s="494"/>
      <c r="W750" s="515"/>
      <c r="X750" s="512"/>
      <c r="Y750" s="561"/>
      <c r="Z750" s="494"/>
      <c r="AA750" s="494"/>
      <c r="AC750" s="501"/>
      <c r="AD750" s="517"/>
      <c r="AE750" s="518"/>
      <c r="AF750" s="494"/>
    </row>
    <row r="751" spans="2:32">
      <c r="B751" s="786"/>
      <c r="C751" s="816"/>
      <c r="D751" s="786"/>
      <c r="E751" s="786"/>
      <c r="F751" s="790"/>
      <c r="G751" s="791"/>
      <c r="H751" s="806"/>
      <c r="I751" s="794"/>
      <c r="J751" s="436" t="s">
        <v>220</v>
      </c>
      <c r="K751" s="252"/>
      <c r="L751" s="448">
        <f t="shared" si="92"/>
        <v>0</v>
      </c>
      <c r="M751" s="439" t="e">
        <f>#REF!*(1-$O$5)</f>
        <v>#REF!</v>
      </c>
      <c r="N751" s="797"/>
      <c r="O751" s="800"/>
      <c r="P751" s="778"/>
      <c r="Q751" s="778"/>
      <c r="R751" s="781"/>
      <c r="S751" s="781"/>
      <c r="T751" s="784"/>
      <c r="V751" s="494"/>
      <c r="W751" s="515"/>
      <c r="X751" s="512"/>
      <c r="Y751" s="561"/>
      <c r="Z751" s="494"/>
      <c r="AA751" s="494"/>
      <c r="AC751" s="501"/>
      <c r="AD751" s="517"/>
      <c r="AE751" s="518"/>
      <c r="AF751" s="494"/>
    </row>
    <row r="752" spans="2:32">
      <c r="B752" s="786"/>
      <c r="C752" s="816"/>
      <c r="D752" s="786"/>
      <c r="E752" s="786"/>
      <c r="F752" s="790"/>
      <c r="G752" s="791"/>
      <c r="H752" s="806"/>
      <c r="I752" s="795"/>
      <c r="J752" s="436" t="s">
        <v>226</v>
      </c>
      <c r="K752" s="252"/>
      <c r="L752" s="448">
        <f t="shared" si="92"/>
        <v>0</v>
      </c>
      <c r="M752" s="439" t="e">
        <f>#REF!*(1-$O$5)</f>
        <v>#REF!</v>
      </c>
      <c r="N752" s="798"/>
      <c r="O752" s="801"/>
      <c r="P752" s="779"/>
      <c r="Q752" s="779"/>
      <c r="R752" s="782"/>
      <c r="S752" s="782"/>
      <c r="T752" s="785"/>
      <c r="V752" s="494"/>
      <c r="W752" s="515"/>
      <c r="X752" s="512"/>
      <c r="Y752" s="561"/>
      <c r="Z752" s="494"/>
      <c r="AA752" s="494"/>
      <c r="AC752" s="501"/>
      <c r="AD752" s="517"/>
      <c r="AE752" s="518"/>
      <c r="AF752" s="494"/>
    </row>
    <row r="753" spans="2:32">
      <c r="B753" s="786">
        <v>184</v>
      </c>
      <c r="C753" s="816" t="s">
        <v>830</v>
      </c>
      <c r="D753" s="786">
        <v>600</v>
      </c>
      <c r="E753" s="786">
        <v>15</v>
      </c>
      <c r="F753" s="790"/>
      <c r="G753" s="791">
        <f t="shared" si="91"/>
        <v>0</v>
      </c>
      <c r="H753" s="806">
        <f>G753</f>
        <v>0</v>
      </c>
      <c r="I753" s="793" t="e">
        <f>H753*(1+$L$5)</f>
        <v>#REF!</v>
      </c>
      <c r="J753" s="436" t="s">
        <v>207</v>
      </c>
      <c r="K753" s="252"/>
      <c r="L753" s="448">
        <f t="shared" si="92"/>
        <v>0</v>
      </c>
      <c r="M753" s="439" t="e">
        <f>#REF!*(1-$O$5)</f>
        <v>#REF!</v>
      </c>
      <c r="N753" s="796" t="e">
        <f>SUM(M753*L753,L754*M754,L755*M755,L756*M756)</f>
        <v>#REF!</v>
      </c>
      <c r="O753" s="799">
        <v>1</v>
      </c>
      <c r="P753" s="777" t="e">
        <f>O753*N753</f>
        <v>#REF!</v>
      </c>
      <c r="Q753" s="777" t="e">
        <f>P753*(1+$R$5)</f>
        <v>#REF!</v>
      </c>
      <c r="R753" s="780" t="e">
        <f>P753+O753*H753</f>
        <v>#REF!</v>
      </c>
      <c r="S753" s="780" t="e">
        <f>O753*I753+Q753</f>
        <v>#REF!</v>
      </c>
      <c r="T753" s="783" t="e">
        <f>S753*(1+$U$5)</f>
        <v>#REF!</v>
      </c>
      <c r="V753" s="494"/>
      <c r="W753" s="515"/>
      <c r="X753" s="512"/>
      <c r="Y753" s="561"/>
      <c r="Z753" s="494"/>
      <c r="AA753" s="494"/>
      <c r="AC753" s="501"/>
      <c r="AD753" s="517"/>
      <c r="AE753" s="518"/>
      <c r="AF753" s="494"/>
    </row>
    <row r="754" spans="2:32">
      <c r="B754" s="786"/>
      <c r="C754" s="816"/>
      <c r="D754" s="786"/>
      <c r="E754" s="786"/>
      <c r="F754" s="790"/>
      <c r="G754" s="791"/>
      <c r="H754" s="806"/>
      <c r="I754" s="794"/>
      <c r="J754" s="436" t="s">
        <v>185</v>
      </c>
      <c r="K754" s="252"/>
      <c r="L754" s="448">
        <f t="shared" si="92"/>
        <v>0</v>
      </c>
      <c r="M754" s="439" t="e">
        <f>#REF!*(1-$O$5)</f>
        <v>#REF!</v>
      </c>
      <c r="N754" s="797"/>
      <c r="O754" s="800"/>
      <c r="P754" s="778"/>
      <c r="Q754" s="778"/>
      <c r="R754" s="781"/>
      <c r="S754" s="781"/>
      <c r="T754" s="784"/>
      <c r="V754" s="494"/>
      <c r="W754" s="515"/>
      <c r="X754" s="512"/>
      <c r="Y754" s="561"/>
      <c r="Z754" s="494"/>
      <c r="AA754" s="494"/>
      <c r="AC754" s="501"/>
      <c r="AD754" s="517"/>
      <c r="AE754" s="518"/>
      <c r="AF754" s="494"/>
    </row>
    <row r="755" spans="2:32">
      <c r="B755" s="786"/>
      <c r="C755" s="816"/>
      <c r="D755" s="786"/>
      <c r="E755" s="786"/>
      <c r="F755" s="790"/>
      <c r="G755" s="791"/>
      <c r="H755" s="806"/>
      <c r="I755" s="794"/>
      <c r="J755" s="436" t="s">
        <v>220</v>
      </c>
      <c r="K755" s="252"/>
      <c r="L755" s="448">
        <f t="shared" si="92"/>
        <v>0</v>
      </c>
      <c r="M755" s="439" t="e">
        <f>#REF!*(1-$O$5)</f>
        <v>#REF!</v>
      </c>
      <c r="N755" s="797"/>
      <c r="O755" s="800"/>
      <c r="P755" s="778"/>
      <c r="Q755" s="778"/>
      <c r="R755" s="781"/>
      <c r="S755" s="781"/>
      <c r="T755" s="784"/>
      <c r="V755" s="494"/>
      <c r="W755" s="515"/>
      <c r="X755" s="512"/>
      <c r="Y755" s="561"/>
      <c r="Z755" s="494"/>
      <c r="AA755" s="494"/>
      <c r="AC755" s="501"/>
      <c r="AD755" s="517"/>
      <c r="AE755" s="518"/>
      <c r="AF755" s="494"/>
    </row>
    <row r="756" spans="2:32">
      <c r="B756" s="786"/>
      <c r="C756" s="816"/>
      <c r="D756" s="786"/>
      <c r="E756" s="786"/>
      <c r="F756" s="790"/>
      <c r="G756" s="791"/>
      <c r="H756" s="806"/>
      <c r="I756" s="795"/>
      <c r="J756" s="436" t="s">
        <v>226</v>
      </c>
      <c r="K756" s="252"/>
      <c r="L756" s="448">
        <f t="shared" si="92"/>
        <v>0</v>
      </c>
      <c r="M756" s="439" t="e">
        <f>#REF!*(1-$O$5)</f>
        <v>#REF!</v>
      </c>
      <c r="N756" s="798"/>
      <c r="O756" s="801"/>
      <c r="P756" s="779"/>
      <c r="Q756" s="779"/>
      <c r="R756" s="782"/>
      <c r="S756" s="782"/>
      <c r="T756" s="785"/>
      <c r="V756" s="494"/>
      <c r="W756" s="515"/>
      <c r="X756" s="512"/>
      <c r="Y756" s="561"/>
      <c r="Z756" s="494"/>
      <c r="AA756" s="494"/>
      <c r="AC756" s="501"/>
      <c r="AD756" s="517"/>
      <c r="AE756" s="518"/>
      <c r="AF756" s="494"/>
    </row>
    <row r="757" spans="2:32">
      <c r="B757" s="786">
        <v>185</v>
      </c>
      <c r="C757" s="816" t="s">
        <v>831</v>
      </c>
      <c r="D757" s="786">
        <v>600</v>
      </c>
      <c r="E757" s="786">
        <v>20</v>
      </c>
      <c r="F757" s="790"/>
      <c r="G757" s="791">
        <f t="shared" si="91"/>
        <v>0</v>
      </c>
      <c r="H757" s="806">
        <f>G757</f>
        <v>0</v>
      </c>
      <c r="I757" s="793" t="e">
        <f>H757*(1+$L$5)</f>
        <v>#REF!</v>
      </c>
      <c r="J757" s="436" t="s">
        <v>207</v>
      </c>
      <c r="K757" s="252"/>
      <c r="L757" s="448">
        <f t="shared" si="92"/>
        <v>0</v>
      </c>
      <c r="M757" s="439" t="e">
        <f>#REF!*(1-$O$5)</f>
        <v>#REF!</v>
      </c>
      <c r="N757" s="796" t="e">
        <f>SUM(M757*L757,L758*M758,L759*M759,L760*M760)</f>
        <v>#REF!</v>
      </c>
      <c r="O757" s="799">
        <v>1</v>
      </c>
      <c r="P757" s="777" t="e">
        <f>O757*N757</f>
        <v>#REF!</v>
      </c>
      <c r="Q757" s="777" t="e">
        <f>P757*(1+$R$5)</f>
        <v>#REF!</v>
      </c>
      <c r="R757" s="780" t="e">
        <f>P757+O757*H757</f>
        <v>#REF!</v>
      </c>
      <c r="S757" s="780" t="e">
        <f>O757*I757+Q757</f>
        <v>#REF!</v>
      </c>
      <c r="T757" s="783" t="e">
        <f>S757*(1+$U$5)</f>
        <v>#REF!</v>
      </c>
      <c r="V757" s="494"/>
      <c r="W757" s="515"/>
      <c r="X757" s="512"/>
      <c r="Y757" s="561"/>
      <c r="Z757" s="494"/>
      <c r="AA757" s="494"/>
      <c r="AC757" s="501"/>
      <c r="AD757" s="517"/>
      <c r="AE757" s="518"/>
      <c r="AF757" s="494"/>
    </row>
    <row r="758" spans="2:32">
      <c r="B758" s="786"/>
      <c r="C758" s="816"/>
      <c r="D758" s="786"/>
      <c r="E758" s="786"/>
      <c r="F758" s="790"/>
      <c r="G758" s="791"/>
      <c r="H758" s="806"/>
      <c r="I758" s="794"/>
      <c r="J758" s="436" t="s">
        <v>185</v>
      </c>
      <c r="K758" s="252"/>
      <c r="L758" s="448">
        <f t="shared" si="92"/>
        <v>0</v>
      </c>
      <c r="M758" s="439" t="e">
        <f>#REF!*(1-$O$5)</f>
        <v>#REF!</v>
      </c>
      <c r="N758" s="797"/>
      <c r="O758" s="800"/>
      <c r="P758" s="778"/>
      <c r="Q758" s="778"/>
      <c r="R758" s="781"/>
      <c r="S758" s="781"/>
      <c r="T758" s="784"/>
      <c r="V758" s="494"/>
      <c r="W758" s="515"/>
      <c r="X758" s="512"/>
      <c r="Y758" s="561"/>
      <c r="Z758" s="494"/>
      <c r="AA758" s="494"/>
      <c r="AC758" s="501"/>
      <c r="AD758" s="517"/>
      <c r="AE758" s="518"/>
      <c r="AF758" s="494"/>
    </row>
    <row r="759" spans="2:32">
      <c r="B759" s="786"/>
      <c r="C759" s="816"/>
      <c r="D759" s="786"/>
      <c r="E759" s="786"/>
      <c r="F759" s="790"/>
      <c r="G759" s="791"/>
      <c r="H759" s="806"/>
      <c r="I759" s="794"/>
      <c r="J759" s="436" t="s">
        <v>220</v>
      </c>
      <c r="K759" s="252"/>
      <c r="L759" s="448">
        <f t="shared" si="92"/>
        <v>0</v>
      </c>
      <c r="M759" s="439" t="e">
        <f>#REF!*(1-$O$5)</f>
        <v>#REF!</v>
      </c>
      <c r="N759" s="797"/>
      <c r="O759" s="800"/>
      <c r="P759" s="778"/>
      <c r="Q759" s="778"/>
      <c r="R759" s="781"/>
      <c r="S759" s="781"/>
      <c r="T759" s="784"/>
      <c r="V759" s="494"/>
      <c r="W759" s="515"/>
      <c r="X759" s="512"/>
      <c r="Y759" s="561"/>
      <c r="Z759" s="494"/>
      <c r="AA759" s="494"/>
      <c r="AC759" s="501"/>
      <c r="AD759" s="517"/>
      <c r="AE759" s="518"/>
      <c r="AF759" s="494"/>
    </row>
    <row r="760" spans="2:32">
      <c r="B760" s="786"/>
      <c r="C760" s="816"/>
      <c r="D760" s="786"/>
      <c r="E760" s="786"/>
      <c r="F760" s="790"/>
      <c r="G760" s="791"/>
      <c r="H760" s="806"/>
      <c r="I760" s="795"/>
      <c r="J760" s="436" t="s">
        <v>226</v>
      </c>
      <c r="K760" s="252"/>
      <c r="L760" s="448">
        <f t="shared" si="92"/>
        <v>0</v>
      </c>
      <c r="M760" s="439" t="e">
        <f>#REF!*(1-$O$5)</f>
        <v>#REF!</v>
      </c>
      <c r="N760" s="798"/>
      <c r="O760" s="801"/>
      <c r="P760" s="779"/>
      <c r="Q760" s="779"/>
      <c r="R760" s="782"/>
      <c r="S760" s="782"/>
      <c r="T760" s="785"/>
      <c r="V760" s="494"/>
      <c r="W760" s="515"/>
      <c r="X760" s="512"/>
      <c r="Y760" s="561"/>
      <c r="Z760" s="494"/>
      <c r="AA760" s="494"/>
      <c r="AC760" s="501"/>
      <c r="AD760" s="517"/>
      <c r="AE760" s="518"/>
      <c r="AF760" s="494"/>
    </row>
    <row r="761" spans="2:32">
      <c r="B761" s="786">
        <v>186</v>
      </c>
      <c r="C761" s="816" t="s">
        <v>832</v>
      </c>
      <c r="D761" s="786">
        <v>600</v>
      </c>
      <c r="E761" s="786">
        <v>32</v>
      </c>
      <c r="F761" s="790"/>
      <c r="G761" s="791">
        <f t="shared" si="91"/>
        <v>0</v>
      </c>
      <c r="H761" s="806">
        <f>G761</f>
        <v>0</v>
      </c>
      <c r="I761" s="793" t="e">
        <f>H761*(1+$L$5)</f>
        <v>#REF!</v>
      </c>
      <c r="J761" s="436" t="s">
        <v>207</v>
      </c>
      <c r="K761" s="252"/>
      <c r="L761" s="448">
        <f t="shared" si="92"/>
        <v>0</v>
      </c>
      <c r="M761" s="439" t="e">
        <f>#REF!*(1-$O$5)</f>
        <v>#REF!</v>
      </c>
      <c r="N761" s="796" t="e">
        <f>SUM(M761*L761,L762*M762,L763*M763,L764*M764)</f>
        <v>#REF!</v>
      </c>
      <c r="O761" s="799">
        <v>1</v>
      </c>
      <c r="P761" s="777" t="e">
        <f>O761*N761</f>
        <v>#REF!</v>
      </c>
      <c r="Q761" s="777" t="e">
        <f>P761*(1+$R$5)</f>
        <v>#REF!</v>
      </c>
      <c r="R761" s="780" t="e">
        <f>P761+O761*H761</f>
        <v>#REF!</v>
      </c>
      <c r="S761" s="780" t="e">
        <f>O761*I761+Q761</f>
        <v>#REF!</v>
      </c>
      <c r="T761" s="783" t="e">
        <f>S761*(1+$U$5)</f>
        <v>#REF!</v>
      </c>
      <c r="V761" s="494"/>
      <c r="W761" s="515"/>
      <c r="X761" s="512"/>
      <c r="Y761" s="561"/>
      <c r="Z761" s="494"/>
      <c r="AA761" s="494"/>
      <c r="AC761" s="501"/>
      <c r="AD761" s="517"/>
      <c r="AE761" s="518"/>
      <c r="AF761" s="494"/>
    </row>
    <row r="762" spans="2:32">
      <c r="B762" s="786"/>
      <c r="C762" s="816"/>
      <c r="D762" s="786"/>
      <c r="E762" s="786"/>
      <c r="F762" s="790"/>
      <c r="G762" s="791"/>
      <c r="H762" s="806"/>
      <c r="I762" s="794"/>
      <c r="J762" s="436" t="s">
        <v>185</v>
      </c>
      <c r="K762" s="252"/>
      <c r="L762" s="448">
        <f t="shared" si="92"/>
        <v>0</v>
      </c>
      <c r="M762" s="439" t="e">
        <f>#REF!*(1-$O$5)</f>
        <v>#REF!</v>
      </c>
      <c r="N762" s="797"/>
      <c r="O762" s="800"/>
      <c r="P762" s="778"/>
      <c r="Q762" s="778"/>
      <c r="R762" s="781"/>
      <c r="S762" s="781"/>
      <c r="T762" s="784"/>
      <c r="V762" s="494"/>
      <c r="W762" s="515"/>
      <c r="X762" s="512"/>
      <c r="Y762" s="561"/>
      <c r="Z762" s="494"/>
      <c r="AA762" s="494"/>
      <c r="AC762" s="501"/>
      <c r="AD762" s="517"/>
      <c r="AE762" s="518"/>
      <c r="AF762" s="494"/>
    </row>
    <row r="763" spans="2:32">
      <c r="B763" s="786"/>
      <c r="C763" s="816"/>
      <c r="D763" s="786"/>
      <c r="E763" s="786"/>
      <c r="F763" s="790"/>
      <c r="G763" s="791"/>
      <c r="H763" s="806"/>
      <c r="I763" s="794"/>
      <c r="J763" s="436" t="s">
        <v>220</v>
      </c>
      <c r="K763" s="252"/>
      <c r="L763" s="448">
        <f t="shared" si="92"/>
        <v>0</v>
      </c>
      <c r="M763" s="439" t="e">
        <f>#REF!*(1-$O$5)</f>
        <v>#REF!</v>
      </c>
      <c r="N763" s="797"/>
      <c r="O763" s="800"/>
      <c r="P763" s="778"/>
      <c r="Q763" s="778"/>
      <c r="R763" s="781"/>
      <c r="S763" s="781"/>
      <c r="T763" s="784"/>
      <c r="V763" s="494"/>
      <c r="W763" s="515"/>
      <c r="X763" s="512"/>
      <c r="Y763" s="561"/>
      <c r="Z763" s="494"/>
      <c r="AA763" s="494"/>
      <c r="AC763" s="501"/>
      <c r="AD763" s="517"/>
      <c r="AE763" s="518"/>
      <c r="AF763" s="494"/>
    </row>
    <row r="764" spans="2:32">
      <c r="B764" s="786"/>
      <c r="C764" s="816"/>
      <c r="D764" s="786"/>
      <c r="E764" s="786"/>
      <c r="F764" s="790"/>
      <c r="G764" s="791"/>
      <c r="H764" s="806"/>
      <c r="I764" s="795"/>
      <c r="J764" s="436" t="s">
        <v>226</v>
      </c>
      <c r="K764" s="252"/>
      <c r="L764" s="448">
        <f t="shared" si="92"/>
        <v>0</v>
      </c>
      <c r="M764" s="439" t="e">
        <f>#REF!*(1-$O$5)</f>
        <v>#REF!</v>
      </c>
      <c r="N764" s="798"/>
      <c r="O764" s="801"/>
      <c r="P764" s="779"/>
      <c r="Q764" s="779"/>
      <c r="R764" s="782"/>
      <c r="S764" s="782"/>
      <c r="T764" s="785"/>
      <c r="V764" s="494"/>
      <c r="W764" s="515"/>
      <c r="X764" s="512"/>
      <c r="Y764" s="561"/>
      <c r="Z764" s="494"/>
      <c r="AA764" s="494"/>
      <c r="AC764" s="501"/>
      <c r="AD764" s="517"/>
      <c r="AE764" s="518"/>
      <c r="AF764" s="494"/>
    </row>
    <row r="765" spans="2:32">
      <c r="B765" s="786">
        <v>187</v>
      </c>
      <c r="C765" s="816" t="s">
        <v>833</v>
      </c>
      <c r="D765" s="786">
        <v>600</v>
      </c>
      <c r="E765" s="786">
        <v>40</v>
      </c>
      <c r="F765" s="790"/>
      <c r="G765" s="791">
        <f t="shared" si="91"/>
        <v>0</v>
      </c>
      <c r="H765" s="796">
        <f>G765</f>
        <v>0</v>
      </c>
      <c r="I765" s="793" t="e">
        <f>H765*(1+$L$5)</f>
        <v>#REF!</v>
      </c>
      <c r="J765" s="436" t="s">
        <v>207</v>
      </c>
      <c r="K765" s="252"/>
      <c r="L765" s="448">
        <f t="shared" si="92"/>
        <v>0</v>
      </c>
      <c r="M765" s="439" t="e">
        <f>#REF!*(1-$O$5)</f>
        <v>#REF!</v>
      </c>
      <c r="N765" s="796" t="e">
        <f>SUM(M765*L765,L766*M766,L767*M767,L768*M768)</f>
        <v>#REF!</v>
      </c>
      <c r="O765" s="799">
        <v>1</v>
      </c>
      <c r="P765" s="777" t="e">
        <f>O765*N765</f>
        <v>#REF!</v>
      </c>
      <c r="Q765" s="777" t="e">
        <f>P765*(1+$R$5)</f>
        <v>#REF!</v>
      </c>
      <c r="R765" s="780" t="e">
        <f>P765+O765*H765</f>
        <v>#REF!</v>
      </c>
      <c r="S765" s="780" t="e">
        <f>O765*I765+Q765</f>
        <v>#REF!</v>
      </c>
      <c r="T765" s="783" t="e">
        <f>S765*(1+$U$5)</f>
        <v>#REF!</v>
      </c>
      <c r="V765" s="494"/>
      <c r="W765" s="515"/>
      <c r="X765" s="512"/>
      <c r="Y765" s="561"/>
      <c r="Z765" s="494"/>
      <c r="AA765" s="494"/>
      <c r="AC765" s="501"/>
      <c r="AD765" s="517"/>
      <c r="AE765" s="518"/>
      <c r="AF765" s="494"/>
    </row>
    <row r="766" spans="2:32">
      <c r="B766" s="786"/>
      <c r="C766" s="816"/>
      <c r="D766" s="786"/>
      <c r="E766" s="786"/>
      <c r="F766" s="790"/>
      <c r="G766" s="791"/>
      <c r="H766" s="797"/>
      <c r="I766" s="794"/>
      <c r="J766" s="436" t="s">
        <v>185</v>
      </c>
      <c r="K766" s="252"/>
      <c r="L766" s="448">
        <f t="shared" si="92"/>
        <v>0</v>
      </c>
      <c r="M766" s="439" t="e">
        <f>#REF!*(1-$O$5)</f>
        <v>#REF!</v>
      </c>
      <c r="N766" s="797"/>
      <c r="O766" s="800"/>
      <c r="P766" s="778"/>
      <c r="Q766" s="778"/>
      <c r="R766" s="781"/>
      <c r="S766" s="781"/>
      <c r="T766" s="784"/>
      <c r="V766" s="494"/>
      <c r="W766" s="515"/>
      <c r="X766" s="512"/>
      <c r="Y766" s="561"/>
      <c r="Z766" s="494"/>
      <c r="AA766" s="494"/>
      <c r="AC766" s="501"/>
      <c r="AD766" s="517"/>
      <c r="AE766" s="518"/>
      <c r="AF766" s="494"/>
    </row>
    <row r="767" spans="2:32">
      <c r="B767" s="786"/>
      <c r="C767" s="816"/>
      <c r="D767" s="786"/>
      <c r="E767" s="786"/>
      <c r="F767" s="790"/>
      <c r="G767" s="791"/>
      <c r="H767" s="797"/>
      <c r="I767" s="794"/>
      <c r="J767" s="436" t="s">
        <v>220</v>
      </c>
      <c r="K767" s="252">
        <v>10</v>
      </c>
      <c r="L767" s="448">
        <f t="shared" si="92"/>
        <v>0.16666666666666666</v>
      </c>
      <c r="M767" s="439" t="e">
        <f>#REF!*(1-$O$5)</f>
        <v>#REF!</v>
      </c>
      <c r="N767" s="797"/>
      <c r="O767" s="800"/>
      <c r="P767" s="778"/>
      <c r="Q767" s="778"/>
      <c r="R767" s="781"/>
      <c r="S767" s="781"/>
      <c r="T767" s="784"/>
      <c r="V767" s="494"/>
      <c r="W767" s="515"/>
      <c r="X767" s="512"/>
      <c r="Y767" s="561"/>
      <c r="Z767" s="494"/>
      <c r="AA767" s="494"/>
      <c r="AC767" s="501"/>
      <c r="AD767" s="517"/>
      <c r="AE767" s="518"/>
      <c r="AF767" s="494"/>
    </row>
    <row r="768" spans="2:32">
      <c r="B768" s="786"/>
      <c r="C768" s="816"/>
      <c r="D768" s="786"/>
      <c r="E768" s="786"/>
      <c r="F768" s="790"/>
      <c r="G768" s="791"/>
      <c r="H768" s="798"/>
      <c r="I768" s="795"/>
      <c r="J768" s="436" t="s">
        <v>226</v>
      </c>
      <c r="K768" s="252"/>
      <c r="L768" s="448">
        <f t="shared" si="92"/>
        <v>0</v>
      </c>
      <c r="M768" s="439" t="e">
        <f>#REF!*(1-$O$5)</f>
        <v>#REF!</v>
      </c>
      <c r="N768" s="798"/>
      <c r="O768" s="801"/>
      <c r="P768" s="779"/>
      <c r="Q768" s="779"/>
      <c r="R768" s="782"/>
      <c r="S768" s="782"/>
      <c r="T768" s="785"/>
      <c r="V768" s="494"/>
      <c r="W768" s="515"/>
      <c r="X768" s="512"/>
      <c r="Y768" s="561"/>
      <c r="Z768" s="494"/>
      <c r="AA768" s="494"/>
      <c r="AC768" s="501"/>
      <c r="AD768" s="517"/>
      <c r="AE768" s="518"/>
      <c r="AF768" s="494"/>
    </row>
    <row r="769" spans="2:32">
      <c r="B769" s="786">
        <v>188</v>
      </c>
      <c r="C769" s="816" t="s">
        <v>731</v>
      </c>
      <c r="D769" s="786">
        <v>1000</v>
      </c>
      <c r="E769" s="877" t="s">
        <v>525</v>
      </c>
      <c r="F769" s="790"/>
      <c r="G769" s="791">
        <f t="shared" si="91"/>
        <v>0</v>
      </c>
      <c r="H769" s="796">
        <f>G769</f>
        <v>0</v>
      </c>
      <c r="I769" s="793" t="e">
        <f>H769*(1+$L$5)</f>
        <v>#REF!</v>
      </c>
      <c r="J769" s="436" t="s">
        <v>207</v>
      </c>
      <c r="K769" s="252"/>
      <c r="L769" s="448">
        <f t="shared" si="92"/>
        <v>0</v>
      </c>
      <c r="M769" s="439" t="e">
        <f>#REF!*(1-$O$5)</f>
        <v>#REF!</v>
      </c>
      <c r="N769" s="796" t="e">
        <f>SUM(M769*L769,L770*M770,L771*M771,L772*M772)</f>
        <v>#REF!</v>
      </c>
      <c r="O769" s="799">
        <v>1</v>
      </c>
      <c r="P769" s="777" t="e">
        <f>O769*N769</f>
        <v>#REF!</v>
      </c>
      <c r="Q769" s="777" t="e">
        <f>P769*(1+$R$5)</f>
        <v>#REF!</v>
      </c>
      <c r="R769" s="780" t="e">
        <f>P769+O769*H769</f>
        <v>#REF!</v>
      </c>
      <c r="S769" s="780" t="e">
        <f>O769*I769+Q769</f>
        <v>#REF!</v>
      </c>
      <c r="T769" s="783" t="e">
        <f>S769*(1+$U$5)</f>
        <v>#REF!</v>
      </c>
      <c r="V769" s="494"/>
      <c r="W769" s="515"/>
      <c r="X769" s="512"/>
      <c r="Y769" s="561"/>
      <c r="Z769" s="494"/>
      <c r="AA769" s="494"/>
      <c r="AC769" s="501"/>
      <c r="AD769" s="517"/>
      <c r="AE769" s="518"/>
      <c r="AF769" s="494"/>
    </row>
    <row r="770" spans="2:32">
      <c r="B770" s="786"/>
      <c r="C770" s="816"/>
      <c r="D770" s="786"/>
      <c r="E770" s="786"/>
      <c r="F770" s="790"/>
      <c r="G770" s="791"/>
      <c r="H770" s="797"/>
      <c r="I770" s="794"/>
      <c r="J770" s="436" t="s">
        <v>185</v>
      </c>
      <c r="K770" s="252"/>
      <c r="L770" s="448">
        <f t="shared" si="92"/>
        <v>0</v>
      </c>
      <c r="M770" s="439" t="e">
        <f>#REF!*(1-$O$5)</f>
        <v>#REF!</v>
      </c>
      <c r="N770" s="797"/>
      <c r="O770" s="800"/>
      <c r="P770" s="778"/>
      <c r="Q770" s="778"/>
      <c r="R770" s="781"/>
      <c r="S770" s="781"/>
      <c r="T770" s="784"/>
      <c r="V770" s="494"/>
      <c r="W770" s="515"/>
      <c r="X770" s="512"/>
      <c r="Y770" s="561"/>
      <c r="Z770" s="494"/>
      <c r="AA770" s="494"/>
      <c r="AC770" s="501"/>
      <c r="AD770" s="517"/>
      <c r="AE770" s="518"/>
      <c r="AF770" s="494"/>
    </row>
    <row r="771" spans="2:32">
      <c r="B771" s="786"/>
      <c r="C771" s="816"/>
      <c r="D771" s="786"/>
      <c r="E771" s="786"/>
      <c r="F771" s="790"/>
      <c r="G771" s="791"/>
      <c r="H771" s="797"/>
      <c r="I771" s="794"/>
      <c r="J771" s="436" t="s">
        <v>220</v>
      </c>
      <c r="K771" s="252"/>
      <c r="L771" s="448">
        <f t="shared" si="92"/>
        <v>0</v>
      </c>
      <c r="M771" s="439" t="e">
        <f>#REF!*(1-$O$5)</f>
        <v>#REF!</v>
      </c>
      <c r="N771" s="797"/>
      <c r="O771" s="800"/>
      <c r="P771" s="778"/>
      <c r="Q771" s="778"/>
      <c r="R771" s="781"/>
      <c r="S771" s="781"/>
      <c r="T771" s="784"/>
      <c r="V771" s="494"/>
      <c r="W771" s="515"/>
      <c r="X771" s="512"/>
      <c r="Y771" s="561"/>
      <c r="Z771" s="494"/>
      <c r="AA771" s="494"/>
      <c r="AC771" s="501"/>
      <c r="AD771" s="517"/>
      <c r="AE771" s="518"/>
      <c r="AF771" s="494"/>
    </row>
    <row r="772" spans="2:32">
      <c r="B772" s="786"/>
      <c r="C772" s="816"/>
      <c r="D772" s="786"/>
      <c r="E772" s="786"/>
      <c r="F772" s="790"/>
      <c r="G772" s="791"/>
      <c r="H772" s="798"/>
      <c r="I772" s="795"/>
      <c r="J772" s="436" t="s">
        <v>226</v>
      </c>
      <c r="K772" s="252"/>
      <c r="L772" s="448">
        <f t="shared" si="92"/>
        <v>0</v>
      </c>
      <c r="M772" s="439" t="e">
        <f>#REF!*(1-$O$5)</f>
        <v>#REF!</v>
      </c>
      <c r="N772" s="798"/>
      <c r="O772" s="801"/>
      <c r="P772" s="779"/>
      <c r="Q772" s="779"/>
      <c r="R772" s="782"/>
      <c r="S772" s="782"/>
      <c r="T772" s="785"/>
      <c r="V772" s="494"/>
      <c r="W772" s="515"/>
      <c r="X772" s="512"/>
      <c r="Y772" s="561"/>
      <c r="Z772" s="494"/>
      <c r="AA772" s="494"/>
      <c r="AC772" s="501"/>
      <c r="AD772" s="517"/>
      <c r="AE772" s="518"/>
      <c r="AF772" s="494"/>
    </row>
    <row r="773" spans="2:32">
      <c r="B773" s="786">
        <v>189</v>
      </c>
      <c r="C773" s="816" t="s">
        <v>732</v>
      </c>
      <c r="D773" s="786">
        <v>1000</v>
      </c>
      <c r="E773" s="877">
        <v>20</v>
      </c>
      <c r="F773" s="790"/>
      <c r="G773" s="791">
        <f t="shared" si="91"/>
        <v>0</v>
      </c>
      <c r="H773" s="796">
        <f>G773</f>
        <v>0</v>
      </c>
      <c r="I773" s="793" t="e">
        <f>H773*(1+$L$5)</f>
        <v>#REF!</v>
      </c>
      <c r="J773" s="436" t="s">
        <v>207</v>
      </c>
      <c r="K773" s="252"/>
      <c r="L773" s="448">
        <f t="shared" si="92"/>
        <v>0</v>
      </c>
      <c r="M773" s="439" t="e">
        <f>#REF!*(1-$O$5)</f>
        <v>#REF!</v>
      </c>
      <c r="N773" s="796" t="e">
        <f>SUM(M773*L773,L774*M774,L775*M775,L776*M776)</f>
        <v>#REF!</v>
      </c>
      <c r="O773" s="799">
        <v>1</v>
      </c>
      <c r="P773" s="777" t="e">
        <f>O773*N773</f>
        <v>#REF!</v>
      </c>
      <c r="Q773" s="777" t="e">
        <f>P773*(1+$R$5)</f>
        <v>#REF!</v>
      </c>
      <c r="R773" s="780" t="e">
        <f>P773+O773*H773</f>
        <v>#REF!</v>
      </c>
      <c r="S773" s="780" t="e">
        <f>O773*I773+Q773</f>
        <v>#REF!</v>
      </c>
      <c r="T773" s="783" t="e">
        <f>S773*(1+$U$5)</f>
        <v>#REF!</v>
      </c>
      <c r="V773" s="494"/>
      <c r="W773" s="515"/>
      <c r="X773" s="512"/>
      <c r="Y773" s="561"/>
      <c r="Z773" s="494"/>
      <c r="AA773" s="494"/>
      <c r="AC773" s="501"/>
      <c r="AD773" s="517"/>
      <c r="AE773" s="518"/>
      <c r="AF773" s="494"/>
    </row>
    <row r="774" spans="2:32">
      <c r="B774" s="786"/>
      <c r="C774" s="816"/>
      <c r="D774" s="786"/>
      <c r="E774" s="786"/>
      <c r="F774" s="790"/>
      <c r="G774" s="791"/>
      <c r="H774" s="797"/>
      <c r="I774" s="794"/>
      <c r="J774" s="436" t="s">
        <v>185</v>
      </c>
      <c r="K774" s="252"/>
      <c r="L774" s="448">
        <f t="shared" si="92"/>
        <v>0</v>
      </c>
      <c r="M774" s="439" t="e">
        <f>#REF!*(1-$O$5)</f>
        <v>#REF!</v>
      </c>
      <c r="N774" s="797"/>
      <c r="O774" s="800"/>
      <c r="P774" s="778"/>
      <c r="Q774" s="778"/>
      <c r="R774" s="781"/>
      <c r="S774" s="781"/>
      <c r="T774" s="784"/>
      <c r="V774" s="494"/>
      <c r="W774" s="515"/>
      <c r="X774" s="512"/>
      <c r="Y774" s="561"/>
      <c r="Z774" s="494"/>
      <c r="AA774" s="494"/>
      <c r="AC774" s="501"/>
      <c r="AD774" s="517"/>
      <c r="AE774" s="518"/>
      <c r="AF774" s="494"/>
    </row>
    <row r="775" spans="2:32">
      <c r="B775" s="786"/>
      <c r="C775" s="816"/>
      <c r="D775" s="786"/>
      <c r="E775" s="786"/>
      <c r="F775" s="790"/>
      <c r="G775" s="791"/>
      <c r="H775" s="797"/>
      <c r="I775" s="794"/>
      <c r="J775" s="436" t="s">
        <v>220</v>
      </c>
      <c r="K775" s="252"/>
      <c r="L775" s="448">
        <f t="shared" si="92"/>
        <v>0</v>
      </c>
      <c r="M775" s="439" t="e">
        <f>#REF!*(1-$O$5)</f>
        <v>#REF!</v>
      </c>
      <c r="N775" s="797"/>
      <c r="O775" s="800"/>
      <c r="P775" s="778"/>
      <c r="Q775" s="778"/>
      <c r="R775" s="781"/>
      <c r="S775" s="781"/>
      <c r="T775" s="784"/>
      <c r="V775" s="494"/>
      <c r="W775" s="515"/>
      <c r="X775" s="512"/>
      <c r="Y775" s="561"/>
      <c r="Z775" s="494"/>
      <c r="AA775" s="494"/>
      <c r="AC775" s="501"/>
      <c r="AD775" s="517"/>
      <c r="AE775" s="518"/>
      <c r="AF775" s="494"/>
    </row>
    <row r="776" spans="2:32">
      <c r="B776" s="786"/>
      <c r="C776" s="816"/>
      <c r="D776" s="786"/>
      <c r="E776" s="786"/>
      <c r="F776" s="790"/>
      <c r="G776" s="791"/>
      <c r="H776" s="798"/>
      <c r="I776" s="795"/>
      <c r="J776" s="436" t="s">
        <v>226</v>
      </c>
      <c r="K776" s="252"/>
      <c r="L776" s="448">
        <f t="shared" si="92"/>
        <v>0</v>
      </c>
      <c r="M776" s="439" t="e">
        <f>#REF!*(1-$O$5)</f>
        <v>#REF!</v>
      </c>
      <c r="N776" s="798"/>
      <c r="O776" s="801"/>
      <c r="P776" s="779"/>
      <c r="Q776" s="779"/>
      <c r="R776" s="782"/>
      <c r="S776" s="782"/>
      <c r="T776" s="785"/>
      <c r="V776" s="494"/>
      <c r="W776" s="515"/>
      <c r="X776" s="512"/>
      <c r="Y776" s="561"/>
      <c r="Z776" s="494"/>
      <c r="AA776" s="494"/>
      <c r="AC776" s="501"/>
      <c r="AD776" s="517"/>
      <c r="AE776" s="518"/>
      <c r="AF776" s="494"/>
    </row>
    <row r="777" spans="2:32">
      <c r="B777" s="786">
        <v>190</v>
      </c>
      <c r="C777" s="816" t="s">
        <v>834</v>
      </c>
      <c r="D777" s="786">
        <v>1000</v>
      </c>
      <c r="E777" s="786">
        <v>32</v>
      </c>
      <c r="F777" s="790"/>
      <c r="G777" s="791">
        <f t="shared" si="91"/>
        <v>0</v>
      </c>
      <c r="H777" s="796">
        <f>G777</f>
        <v>0</v>
      </c>
      <c r="I777" s="793" t="e">
        <f>H777*(1+$L$5)</f>
        <v>#REF!</v>
      </c>
      <c r="J777" s="436" t="s">
        <v>207</v>
      </c>
      <c r="K777" s="252"/>
      <c r="L777" s="448">
        <f t="shared" si="92"/>
        <v>0</v>
      </c>
      <c r="M777" s="439" t="e">
        <f>#REF!*(1-$O$5)</f>
        <v>#REF!</v>
      </c>
      <c r="N777" s="796" t="e">
        <f>SUM(M777*L777,L778*M778,L779*M779,L780*M780)</f>
        <v>#REF!</v>
      </c>
      <c r="O777" s="799">
        <v>1</v>
      </c>
      <c r="P777" s="777" t="e">
        <f>O777*N777</f>
        <v>#REF!</v>
      </c>
      <c r="Q777" s="777" t="e">
        <f>P777*(1+$R$5)</f>
        <v>#REF!</v>
      </c>
      <c r="R777" s="780" t="e">
        <f>P777+O777*H777</f>
        <v>#REF!</v>
      </c>
      <c r="S777" s="780" t="e">
        <f>O777*I777+Q777</f>
        <v>#REF!</v>
      </c>
      <c r="T777" s="783" t="e">
        <f>S777*(1+$U$5)</f>
        <v>#REF!</v>
      </c>
      <c r="V777" s="494"/>
      <c r="W777" s="515"/>
      <c r="X777" s="512"/>
      <c r="Y777" s="561"/>
      <c r="Z777" s="494"/>
      <c r="AA777" s="494"/>
      <c r="AC777" s="501"/>
      <c r="AD777" s="517"/>
      <c r="AE777" s="518"/>
      <c r="AF777" s="494"/>
    </row>
    <row r="778" spans="2:32">
      <c r="B778" s="786"/>
      <c r="C778" s="816"/>
      <c r="D778" s="786"/>
      <c r="E778" s="786"/>
      <c r="F778" s="790"/>
      <c r="G778" s="791"/>
      <c r="H778" s="797"/>
      <c r="I778" s="794"/>
      <c r="J778" s="436" t="s">
        <v>185</v>
      </c>
      <c r="K778" s="252"/>
      <c r="L778" s="448">
        <f t="shared" si="92"/>
        <v>0</v>
      </c>
      <c r="M778" s="439" t="e">
        <f>#REF!*(1-$O$5)</f>
        <v>#REF!</v>
      </c>
      <c r="N778" s="797"/>
      <c r="O778" s="800"/>
      <c r="P778" s="778"/>
      <c r="Q778" s="778"/>
      <c r="R778" s="781"/>
      <c r="S778" s="781"/>
      <c r="T778" s="784"/>
      <c r="V778" s="494"/>
      <c r="W778" s="515"/>
      <c r="X778" s="512"/>
      <c r="Y778" s="561"/>
      <c r="Z778" s="494"/>
      <c r="AA778" s="494"/>
      <c r="AC778" s="501"/>
      <c r="AD778" s="517"/>
      <c r="AE778" s="518"/>
      <c r="AF778" s="494"/>
    </row>
    <row r="779" spans="2:32">
      <c r="B779" s="786"/>
      <c r="C779" s="816"/>
      <c r="D779" s="786"/>
      <c r="E779" s="786"/>
      <c r="F779" s="790"/>
      <c r="G779" s="791"/>
      <c r="H779" s="797"/>
      <c r="I779" s="794"/>
      <c r="J779" s="436" t="s">
        <v>220</v>
      </c>
      <c r="K779" s="252"/>
      <c r="L779" s="448">
        <f t="shared" si="92"/>
        <v>0</v>
      </c>
      <c r="M779" s="439" t="e">
        <f>#REF!*(1-$O$5)</f>
        <v>#REF!</v>
      </c>
      <c r="N779" s="797"/>
      <c r="O779" s="800"/>
      <c r="P779" s="778"/>
      <c r="Q779" s="778"/>
      <c r="R779" s="781"/>
      <c r="S779" s="781"/>
      <c r="T779" s="784"/>
      <c r="V779" s="494"/>
      <c r="W779" s="515"/>
      <c r="X779" s="512"/>
      <c r="Y779" s="561"/>
      <c r="Z779" s="494"/>
      <c r="AA779" s="494"/>
      <c r="AC779" s="501"/>
      <c r="AD779" s="517"/>
      <c r="AE779" s="518"/>
      <c r="AF779" s="494"/>
    </row>
    <row r="780" spans="2:32">
      <c r="B780" s="786"/>
      <c r="C780" s="816"/>
      <c r="D780" s="786"/>
      <c r="E780" s="786"/>
      <c r="F780" s="790"/>
      <c r="G780" s="791"/>
      <c r="H780" s="798"/>
      <c r="I780" s="795"/>
      <c r="J780" s="436" t="s">
        <v>226</v>
      </c>
      <c r="K780" s="252"/>
      <c r="L780" s="448">
        <f t="shared" si="92"/>
        <v>0</v>
      </c>
      <c r="M780" s="439" t="e">
        <f>#REF!*(1-$O$5)</f>
        <v>#REF!</v>
      </c>
      <c r="N780" s="798"/>
      <c r="O780" s="801"/>
      <c r="P780" s="779"/>
      <c r="Q780" s="779"/>
      <c r="R780" s="782"/>
      <c r="S780" s="782"/>
      <c r="T780" s="785"/>
      <c r="V780" s="494"/>
      <c r="W780" s="515"/>
      <c r="X780" s="512"/>
      <c r="Y780" s="561"/>
      <c r="Z780" s="494"/>
      <c r="AA780" s="494"/>
      <c r="AC780" s="501"/>
      <c r="AD780" s="517"/>
      <c r="AE780" s="518"/>
      <c r="AF780" s="494"/>
    </row>
    <row r="781" spans="2:32">
      <c r="B781" s="786">
        <v>191</v>
      </c>
      <c r="C781" s="816" t="s">
        <v>835</v>
      </c>
      <c r="D781" s="786">
        <v>1000</v>
      </c>
      <c r="E781" s="786">
        <v>40</v>
      </c>
      <c r="F781" s="790"/>
      <c r="G781" s="791">
        <f t="shared" si="91"/>
        <v>0</v>
      </c>
      <c r="H781" s="796">
        <f>G781</f>
        <v>0</v>
      </c>
      <c r="I781" s="793" t="e">
        <f>H781*(1+$L$5)</f>
        <v>#REF!</v>
      </c>
      <c r="J781" s="436" t="s">
        <v>207</v>
      </c>
      <c r="K781" s="252"/>
      <c r="L781" s="448">
        <f t="shared" si="92"/>
        <v>0</v>
      </c>
      <c r="M781" s="439" t="e">
        <f>#REF!*(1-$O$5)</f>
        <v>#REF!</v>
      </c>
      <c r="N781" s="796" t="e">
        <f>SUM(M781*L781,L782*M782,L783*M783,L784*M784)</f>
        <v>#REF!</v>
      </c>
      <c r="O781" s="799">
        <v>1</v>
      </c>
      <c r="P781" s="777" t="e">
        <f>O781*N781</f>
        <v>#REF!</v>
      </c>
      <c r="Q781" s="777" t="e">
        <f>P781*(1+$R$5)</f>
        <v>#REF!</v>
      </c>
      <c r="R781" s="780" t="e">
        <f>P781+O781*H781</f>
        <v>#REF!</v>
      </c>
      <c r="S781" s="780" t="e">
        <f>O781*I781+Q781</f>
        <v>#REF!</v>
      </c>
      <c r="T781" s="783" t="e">
        <f>S781*(1+$U$5)</f>
        <v>#REF!</v>
      </c>
      <c r="V781" s="494"/>
      <c r="W781" s="515"/>
      <c r="X781" s="512"/>
      <c r="Y781" s="561"/>
      <c r="Z781" s="494"/>
      <c r="AA781" s="494"/>
      <c r="AC781" s="501"/>
      <c r="AD781" s="517"/>
      <c r="AE781" s="518"/>
      <c r="AF781" s="494"/>
    </row>
    <row r="782" spans="2:32">
      <c r="B782" s="786"/>
      <c r="C782" s="816"/>
      <c r="D782" s="786"/>
      <c r="E782" s="786"/>
      <c r="F782" s="790"/>
      <c r="G782" s="791"/>
      <c r="H782" s="797"/>
      <c r="I782" s="794"/>
      <c r="J782" s="436" t="s">
        <v>185</v>
      </c>
      <c r="K782" s="252"/>
      <c r="L782" s="448">
        <f t="shared" ref="L782:L832" si="93">K782/60</f>
        <v>0</v>
      </c>
      <c r="M782" s="439" t="e">
        <f>#REF!*(1-$O$5)</f>
        <v>#REF!</v>
      </c>
      <c r="N782" s="797"/>
      <c r="O782" s="800"/>
      <c r="P782" s="778"/>
      <c r="Q782" s="778"/>
      <c r="R782" s="781"/>
      <c r="S782" s="781"/>
      <c r="T782" s="784"/>
      <c r="V782" s="494"/>
      <c r="W782" s="515"/>
      <c r="X782" s="512"/>
      <c r="Y782" s="561"/>
      <c r="Z782" s="494"/>
      <c r="AA782" s="494"/>
      <c r="AC782" s="501"/>
      <c r="AD782" s="517"/>
      <c r="AE782" s="518"/>
      <c r="AF782" s="494"/>
    </row>
    <row r="783" spans="2:32">
      <c r="B783" s="786"/>
      <c r="C783" s="816"/>
      <c r="D783" s="786"/>
      <c r="E783" s="786"/>
      <c r="F783" s="790"/>
      <c r="G783" s="791"/>
      <c r="H783" s="797"/>
      <c r="I783" s="794"/>
      <c r="J783" s="436" t="s">
        <v>220</v>
      </c>
      <c r="K783" s="252"/>
      <c r="L783" s="448">
        <f t="shared" si="93"/>
        <v>0</v>
      </c>
      <c r="M783" s="439" t="e">
        <f>#REF!*(1-$O$5)</f>
        <v>#REF!</v>
      </c>
      <c r="N783" s="797"/>
      <c r="O783" s="800"/>
      <c r="P783" s="778"/>
      <c r="Q783" s="778"/>
      <c r="R783" s="781"/>
      <c r="S783" s="781"/>
      <c r="T783" s="784"/>
      <c r="V783" s="494"/>
      <c r="W783" s="515"/>
      <c r="X783" s="512"/>
      <c r="Y783" s="561"/>
      <c r="Z783" s="494"/>
      <c r="AA783" s="494"/>
      <c r="AC783" s="501"/>
      <c r="AD783" s="517"/>
      <c r="AE783" s="518"/>
      <c r="AF783" s="494"/>
    </row>
    <row r="784" spans="2:32">
      <c r="B784" s="786"/>
      <c r="C784" s="816"/>
      <c r="D784" s="786"/>
      <c r="E784" s="786"/>
      <c r="F784" s="790"/>
      <c r="G784" s="791"/>
      <c r="H784" s="798"/>
      <c r="I784" s="795"/>
      <c r="J784" s="436" t="s">
        <v>226</v>
      </c>
      <c r="K784" s="252"/>
      <c r="L784" s="448">
        <f t="shared" si="93"/>
        <v>0</v>
      </c>
      <c r="M784" s="439" t="e">
        <f>#REF!*(1-$O$5)</f>
        <v>#REF!</v>
      </c>
      <c r="N784" s="798"/>
      <c r="O784" s="801"/>
      <c r="P784" s="779"/>
      <c r="Q784" s="779"/>
      <c r="R784" s="782"/>
      <c r="S784" s="782"/>
      <c r="T784" s="785"/>
      <c r="V784" s="494"/>
      <c r="W784" s="515"/>
      <c r="X784" s="512"/>
      <c r="Y784" s="561"/>
      <c r="Z784" s="494"/>
      <c r="AA784" s="494"/>
      <c r="AC784" s="501"/>
      <c r="AD784" s="517"/>
      <c r="AE784" s="518"/>
      <c r="AF784" s="494"/>
    </row>
    <row r="785" spans="2:32" s="563" customFormat="1">
      <c r="B785" s="786">
        <v>192</v>
      </c>
      <c r="C785" s="884" t="s">
        <v>836</v>
      </c>
      <c r="D785" s="879">
        <v>1000</v>
      </c>
      <c r="E785" s="879">
        <v>45</v>
      </c>
      <c r="F785" s="790"/>
      <c r="G785" s="791">
        <f t="shared" ref="G785:G829" si="94">F785*$I$5</f>
        <v>0</v>
      </c>
      <c r="H785" s="796">
        <f>G785</f>
        <v>0</v>
      </c>
      <c r="I785" s="793" t="e">
        <f>H785*(1+$L$5)</f>
        <v>#REF!</v>
      </c>
      <c r="J785" s="453" t="s">
        <v>207</v>
      </c>
      <c r="K785" s="252"/>
      <c r="L785" s="448">
        <f t="shared" si="93"/>
        <v>0</v>
      </c>
      <c r="M785" s="439" t="e">
        <f>#REF!*(1-$O$5)</f>
        <v>#REF!</v>
      </c>
      <c r="N785" s="796" t="e">
        <f>SUM(M785*L785,L786*M786,L787*M787,L788*M788)</f>
        <v>#REF!</v>
      </c>
      <c r="O785" s="799">
        <v>1</v>
      </c>
      <c r="P785" s="777" t="e">
        <f>O785*N785</f>
        <v>#REF!</v>
      </c>
      <c r="Q785" s="777" t="e">
        <f>P785*(1+$R$5)</f>
        <v>#REF!</v>
      </c>
      <c r="R785" s="780" t="e">
        <f>P785+O785*H785</f>
        <v>#REF!</v>
      </c>
      <c r="S785" s="780" t="e">
        <f>O785*I785+Q785</f>
        <v>#REF!</v>
      </c>
      <c r="T785" s="783" t="e">
        <f>S785*(1+$U$5)</f>
        <v>#REF!</v>
      </c>
      <c r="V785" s="494"/>
      <c r="W785" s="515"/>
      <c r="X785" s="512"/>
      <c r="Y785" s="514"/>
      <c r="Z785" s="494"/>
      <c r="AA785" s="494"/>
      <c r="AC785" s="501"/>
      <c r="AD785" s="517"/>
      <c r="AE785" s="518"/>
      <c r="AF785" s="494"/>
    </row>
    <row r="786" spans="2:32" s="563" customFormat="1">
      <c r="B786" s="786"/>
      <c r="C786" s="884"/>
      <c r="D786" s="879"/>
      <c r="E786" s="879"/>
      <c r="F786" s="790"/>
      <c r="G786" s="791"/>
      <c r="H786" s="797"/>
      <c r="I786" s="794"/>
      <c r="J786" s="453" t="s">
        <v>185</v>
      </c>
      <c r="K786" s="252"/>
      <c r="L786" s="448">
        <f t="shared" si="93"/>
        <v>0</v>
      </c>
      <c r="M786" s="439" t="e">
        <f>#REF!*(1-$O$5)</f>
        <v>#REF!</v>
      </c>
      <c r="N786" s="797"/>
      <c r="O786" s="800"/>
      <c r="P786" s="778"/>
      <c r="Q786" s="778"/>
      <c r="R786" s="781"/>
      <c r="S786" s="781"/>
      <c r="T786" s="784"/>
      <c r="V786" s="494"/>
      <c r="W786" s="515"/>
      <c r="X786" s="512"/>
      <c r="Y786" s="514"/>
      <c r="Z786" s="494"/>
      <c r="AA786" s="494"/>
      <c r="AC786" s="501"/>
      <c r="AD786" s="517"/>
      <c r="AE786" s="518"/>
      <c r="AF786" s="494"/>
    </row>
    <row r="787" spans="2:32" s="563" customFormat="1">
      <c r="B787" s="786"/>
      <c r="C787" s="884"/>
      <c r="D787" s="879"/>
      <c r="E787" s="879"/>
      <c r="F787" s="790"/>
      <c r="G787" s="791"/>
      <c r="H787" s="797"/>
      <c r="I787" s="794"/>
      <c r="J787" s="453" t="s">
        <v>220</v>
      </c>
      <c r="K787" s="252"/>
      <c r="L787" s="448">
        <f t="shared" si="93"/>
        <v>0</v>
      </c>
      <c r="M787" s="439" t="e">
        <f>#REF!*(1-$O$5)</f>
        <v>#REF!</v>
      </c>
      <c r="N787" s="797"/>
      <c r="O787" s="800"/>
      <c r="P787" s="778"/>
      <c r="Q787" s="778"/>
      <c r="R787" s="781"/>
      <c r="S787" s="781"/>
      <c r="T787" s="784"/>
      <c r="V787" s="494"/>
      <c r="W787" s="515"/>
      <c r="X787" s="512"/>
      <c r="Y787" s="514"/>
      <c r="Z787" s="494"/>
      <c r="AA787" s="494"/>
      <c r="AC787" s="501"/>
      <c r="AD787" s="517"/>
      <c r="AE787" s="518"/>
      <c r="AF787" s="494"/>
    </row>
    <row r="788" spans="2:32" s="563" customFormat="1">
      <c r="B788" s="786"/>
      <c r="C788" s="884"/>
      <c r="D788" s="879"/>
      <c r="E788" s="879"/>
      <c r="F788" s="790"/>
      <c r="G788" s="791"/>
      <c r="H788" s="798"/>
      <c r="I788" s="795"/>
      <c r="J788" s="453" t="s">
        <v>226</v>
      </c>
      <c r="K788" s="252"/>
      <c r="L788" s="448">
        <f t="shared" si="93"/>
        <v>0</v>
      </c>
      <c r="M788" s="439" t="e">
        <f>#REF!*(1-$O$5)</f>
        <v>#REF!</v>
      </c>
      <c r="N788" s="798"/>
      <c r="O788" s="801"/>
      <c r="P788" s="779"/>
      <c r="Q788" s="779"/>
      <c r="R788" s="782"/>
      <c r="S788" s="782"/>
      <c r="T788" s="785"/>
      <c r="V788" s="494"/>
      <c r="W788" s="515"/>
      <c r="X788" s="512"/>
      <c r="Y788" s="514"/>
      <c r="Z788" s="494"/>
      <c r="AA788" s="494"/>
      <c r="AC788" s="501"/>
      <c r="AD788" s="517"/>
      <c r="AE788" s="518"/>
      <c r="AF788" s="494"/>
    </row>
    <row r="789" spans="2:32" s="563" customFormat="1">
      <c r="B789" s="786">
        <v>193</v>
      </c>
      <c r="C789" s="816" t="s">
        <v>738</v>
      </c>
      <c r="D789" s="879">
        <v>240</v>
      </c>
      <c r="E789" s="879">
        <v>20</v>
      </c>
      <c r="F789" s="790"/>
      <c r="G789" s="791">
        <f t="shared" si="94"/>
        <v>0</v>
      </c>
      <c r="H789" s="796">
        <f>G789</f>
        <v>0</v>
      </c>
      <c r="I789" s="793" t="e">
        <f>H789*(1+$L$5)</f>
        <v>#REF!</v>
      </c>
      <c r="J789" s="453" t="s">
        <v>207</v>
      </c>
      <c r="K789" s="252"/>
      <c r="L789" s="448">
        <f t="shared" si="93"/>
        <v>0</v>
      </c>
      <c r="M789" s="439" t="e">
        <f>#REF!*(1-$O$5)</f>
        <v>#REF!</v>
      </c>
      <c r="N789" s="796" t="e">
        <f>SUM(M789*L789,L790*M790,L791*M791,L792*M792)</f>
        <v>#REF!</v>
      </c>
      <c r="O789" s="799">
        <v>1</v>
      </c>
      <c r="P789" s="777" t="e">
        <f>O789*N789</f>
        <v>#REF!</v>
      </c>
      <c r="Q789" s="777" t="e">
        <f>P789*(1+$R$5)</f>
        <v>#REF!</v>
      </c>
      <c r="R789" s="780" t="e">
        <f>P789+O789*H789</f>
        <v>#REF!</v>
      </c>
      <c r="S789" s="780" t="e">
        <f>O789*I789+Q789</f>
        <v>#REF!</v>
      </c>
      <c r="T789" s="783" t="e">
        <f>S789*(1+$U$5)</f>
        <v>#REF!</v>
      </c>
      <c r="V789" s="494"/>
      <c r="W789" s="515"/>
      <c r="X789" s="512"/>
      <c r="Y789" s="514"/>
      <c r="Z789" s="494"/>
      <c r="AA789" s="494"/>
      <c r="AC789" s="501"/>
      <c r="AD789" s="517"/>
      <c r="AE789" s="518"/>
      <c r="AF789" s="494"/>
    </row>
    <row r="790" spans="2:32" s="563" customFormat="1">
      <c r="B790" s="786"/>
      <c r="C790" s="816"/>
      <c r="D790" s="879"/>
      <c r="E790" s="879"/>
      <c r="F790" s="790"/>
      <c r="G790" s="791"/>
      <c r="H790" s="797"/>
      <c r="I790" s="794"/>
      <c r="J790" s="453" t="s">
        <v>185</v>
      </c>
      <c r="K790" s="252"/>
      <c r="L790" s="448">
        <f t="shared" si="93"/>
        <v>0</v>
      </c>
      <c r="M790" s="439" t="e">
        <f>#REF!*(1-$O$5)</f>
        <v>#REF!</v>
      </c>
      <c r="N790" s="797"/>
      <c r="O790" s="800"/>
      <c r="P790" s="778"/>
      <c r="Q790" s="778"/>
      <c r="R790" s="781"/>
      <c r="S790" s="781"/>
      <c r="T790" s="784"/>
      <c r="V790" s="494"/>
      <c r="W790" s="515"/>
      <c r="X790" s="512"/>
      <c r="Y790" s="514"/>
      <c r="Z790" s="494"/>
      <c r="AA790" s="494"/>
      <c r="AC790" s="501"/>
      <c r="AD790" s="517"/>
      <c r="AE790" s="518"/>
      <c r="AF790" s="494"/>
    </row>
    <row r="791" spans="2:32" s="563" customFormat="1">
      <c r="B791" s="786"/>
      <c r="C791" s="816"/>
      <c r="D791" s="879"/>
      <c r="E791" s="879"/>
      <c r="F791" s="790"/>
      <c r="G791" s="791"/>
      <c r="H791" s="797"/>
      <c r="I791" s="794"/>
      <c r="J791" s="453" t="s">
        <v>220</v>
      </c>
      <c r="K791" s="252"/>
      <c r="L791" s="448">
        <f t="shared" si="93"/>
        <v>0</v>
      </c>
      <c r="M791" s="439" t="e">
        <f>#REF!*(1-$O$5)</f>
        <v>#REF!</v>
      </c>
      <c r="N791" s="797"/>
      <c r="O791" s="800"/>
      <c r="P791" s="778"/>
      <c r="Q791" s="778"/>
      <c r="R791" s="781"/>
      <c r="S791" s="781"/>
      <c r="T791" s="784"/>
      <c r="V791" s="494"/>
      <c r="W791" s="515"/>
      <c r="X791" s="512"/>
      <c r="Y791" s="514"/>
      <c r="Z791" s="494"/>
      <c r="AA791" s="494"/>
      <c r="AC791" s="501"/>
      <c r="AD791" s="517"/>
      <c r="AE791" s="518"/>
      <c r="AF791" s="494"/>
    </row>
    <row r="792" spans="2:32" s="563" customFormat="1">
      <c r="B792" s="786"/>
      <c r="C792" s="816"/>
      <c r="D792" s="879"/>
      <c r="E792" s="879"/>
      <c r="F792" s="790"/>
      <c r="G792" s="791"/>
      <c r="H792" s="798"/>
      <c r="I792" s="795"/>
      <c r="J792" s="453" t="s">
        <v>226</v>
      </c>
      <c r="K792" s="252"/>
      <c r="L792" s="448">
        <f t="shared" si="93"/>
        <v>0</v>
      </c>
      <c r="M792" s="439" t="e">
        <f>#REF!*(1-$O$5)</f>
        <v>#REF!</v>
      </c>
      <c r="N792" s="798"/>
      <c r="O792" s="801"/>
      <c r="P792" s="779"/>
      <c r="Q792" s="779"/>
      <c r="R792" s="782"/>
      <c r="S792" s="782"/>
      <c r="T792" s="785"/>
      <c r="V792" s="494"/>
      <c r="W792" s="515"/>
      <c r="X792" s="512"/>
      <c r="Y792" s="514"/>
      <c r="Z792" s="494"/>
      <c r="AA792" s="494"/>
      <c r="AC792" s="501"/>
      <c r="AD792" s="517"/>
      <c r="AE792" s="518"/>
      <c r="AF792" s="494"/>
    </row>
    <row r="793" spans="2:32" s="563" customFormat="1">
      <c r="B793" s="786">
        <v>194</v>
      </c>
      <c r="C793" s="816" t="s">
        <v>739</v>
      </c>
      <c r="D793" s="879">
        <v>240</v>
      </c>
      <c r="E793" s="879">
        <v>40</v>
      </c>
      <c r="F793" s="790"/>
      <c r="G793" s="791">
        <f t="shared" si="94"/>
        <v>0</v>
      </c>
      <c r="H793" s="796">
        <f>G793</f>
        <v>0</v>
      </c>
      <c r="I793" s="793" t="e">
        <f>H793*(1+$L$5)</f>
        <v>#REF!</v>
      </c>
      <c r="J793" s="453" t="s">
        <v>207</v>
      </c>
      <c r="K793" s="252"/>
      <c r="L793" s="448">
        <f t="shared" si="93"/>
        <v>0</v>
      </c>
      <c r="M793" s="439" t="e">
        <f>#REF!*(1-$O$5)</f>
        <v>#REF!</v>
      </c>
      <c r="N793" s="796" t="e">
        <f>SUM(M793*L793,L794*M794,L795*M795,L796*M796)</f>
        <v>#REF!</v>
      </c>
      <c r="O793" s="799">
        <v>1</v>
      </c>
      <c r="P793" s="777" t="e">
        <f>O793*N793</f>
        <v>#REF!</v>
      </c>
      <c r="Q793" s="777" t="e">
        <f>P793*(1+$R$5)</f>
        <v>#REF!</v>
      </c>
      <c r="R793" s="780" t="e">
        <f>P793+O793*H793</f>
        <v>#REF!</v>
      </c>
      <c r="S793" s="780" t="e">
        <f>O793*I793+Q793</f>
        <v>#REF!</v>
      </c>
      <c r="T793" s="783" t="e">
        <f>S793*(1+$U$5)</f>
        <v>#REF!</v>
      </c>
      <c r="V793" s="494"/>
      <c r="W793" s="515"/>
      <c r="X793" s="512"/>
      <c r="Y793" s="514"/>
      <c r="Z793" s="494"/>
      <c r="AA793" s="494"/>
      <c r="AC793" s="501"/>
      <c r="AD793" s="517"/>
      <c r="AE793" s="518"/>
      <c r="AF793" s="494"/>
    </row>
    <row r="794" spans="2:32" s="563" customFormat="1">
      <c r="B794" s="786"/>
      <c r="C794" s="816"/>
      <c r="D794" s="879"/>
      <c r="E794" s="879"/>
      <c r="F794" s="790"/>
      <c r="G794" s="791"/>
      <c r="H794" s="797"/>
      <c r="I794" s="794"/>
      <c r="J794" s="453" t="s">
        <v>185</v>
      </c>
      <c r="K794" s="252"/>
      <c r="L794" s="448">
        <f t="shared" si="93"/>
        <v>0</v>
      </c>
      <c r="M794" s="439" t="e">
        <f>#REF!*(1-$O$5)</f>
        <v>#REF!</v>
      </c>
      <c r="N794" s="797"/>
      <c r="O794" s="800"/>
      <c r="P794" s="778"/>
      <c r="Q794" s="778"/>
      <c r="R794" s="781"/>
      <c r="S794" s="781"/>
      <c r="T794" s="784"/>
      <c r="V794" s="494"/>
      <c r="W794" s="515"/>
      <c r="X794" s="512"/>
      <c r="Y794" s="514"/>
      <c r="Z794" s="494"/>
      <c r="AA794" s="494"/>
      <c r="AC794" s="501"/>
      <c r="AD794" s="517"/>
      <c r="AE794" s="518"/>
      <c r="AF794" s="494"/>
    </row>
    <row r="795" spans="2:32" s="563" customFormat="1">
      <c r="B795" s="786"/>
      <c r="C795" s="816"/>
      <c r="D795" s="879"/>
      <c r="E795" s="879"/>
      <c r="F795" s="790"/>
      <c r="G795" s="791"/>
      <c r="H795" s="797"/>
      <c r="I795" s="794"/>
      <c r="J795" s="453" t="s">
        <v>220</v>
      </c>
      <c r="K795" s="252"/>
      <c r="L795" s="448">
        <f t="shared" si="93"/>
        <v>0</v>
      </c>
      <c r="M795" s="439" t="e">
        <f>#REF!*(1-$O$5)</f>
        <v>#REF!</v>
      </c>
      <c r="N795" s="797"/>
      <c r="O795" s="800"/>
      <c r="P795" s="778"/>
      <c r="Q795" s="778"/>
      <c r="R795" s="781"/>
      <c r="S795" s="781"/>
      <c r="T795" s="784"/>
      <c r="V795" s="494"/>
      <c r="W795" s="515"/>
      <c r="X795" s="512"/>
      <c r="Y795" s="514"/>
      <c r="Z795" s="494"/>
      <c r="AA795" s="494"/>
      <c r="AC795" s="501"/>
      <c r="AD795" s="517"/>
      <c r="AE795" s="518"/>
      <c r="AF795" s="494"/>
    </row>
    <row r="796" spans="2:32" s="563" customFormat="1">
      <c r="B796" s="786"/>
      <c r="C796" s="816"/>
      <c r="D796" s="879"/>
      <c r="E796" s="879"/>
      <c r="F796" s="790"/>
      <c r="G796" s="791"/>
      <c r="H796" s="798"/>
      <c r="I796" s="795"/>
      <c r="J796" s="453" t="s">
        <v>226</v>
      </c>
      <c r="K796" s="252"/>
      <c r="L796" s="448">
        <f t="shared" si="93"/>
        <v>0</v>
      </c>
      <c r="M796" s="439" t="e">
        <f>#REF!*(1-$O$5)</f>
        <v>#REF!</v>
      </c>
      <c r="N796" s="798"/>
      <c r="O796" s="801"/>
      <c r="P796" s="779"/>
      <c r="Q796" s="779"/>
      <c r="R796" s="782"/>
      <c r="S796" s="782"/>
      <c r="T796" s="785"/>
      <c r="V796" s="494"/>
      <c r="W796" s="515"/>
      <c r="X796" s="512"/>
      <c r="Y796" s="514"/>
      <c r="Z796" s="494"/>
      <c r="AA796" s="494"/>
      <c r="AC796" s="501"/>
      <c r="AD796" s="517"/>
      <c r="AE796" s="518"/>
      <c r="AF796" s="494"/>
    </row>
    <row r="797" spans="2:32">
      <c r="B797" s="786">
        <v>195</v>
      </c>
      <c r="C797" s="816" t="s">
        <v>740</v>
      </c>
      <c r="D797" s="786">
        <v>275</v>
      </c>
      <c r="E797" s="786">
        <v>20</v>
      </c>
      <c r="F797" s="790"/>
      <c r="G797" s="791">
        <f t="shared" si="94"/>
        <v>0</v>
      </c>
      <c r="H797" s="796">
        <f>G797</f>
        <v>0</v>
      </c>
      <c r="I797" s="793" t="e">
        <f>H797*(1+$L$5)</f>
        <v>#REF!</v>
      </c>
      <c r="J797" s="436" t="s">
        <v>207</v>
      </c>
      <c r="K797" s="252"/>
      <c r="L797" s="448">
        <f t="shared" si="93"/>
        <v>0</v>
      </c>
      <c r="M797" s="439" t="e">
        <f>#REF!*(1-$O$5)</f>
        <v>#REF!</v>
      </c>
      <c r="N797" s="796" t="e">
        <f>SUM(M797*L797,L798*M798,L799*M799,L800*M800)</f>
        <v>#REF!</v>
      </c>
      <c r="O797" s="799">
        <v>1</v>
      </c>
      <c r="P797" s="777" t="e">
        <f>O797*N797</f>
        <v>#REF!</v>
      </c>
      <c r="Q797" s="777" t="e">
        <f>P797*(1+$R$5)</f>
        <v>#REF!</v>
      </c>
      <c r="R797" s="780" t="e">
        <f>P797+O797*H797</f>
        <v>#REF!</v>
      </c>
      <c r="S797" s="780" t="e">
        <f>O797*I797+Q797</f>
        <v>#REF!</v>
      </c>
      <c r="T797" s="783" t="e">
        <f>S797*(1+$U$5)</f>
        <v>#REF!</v>
      </c>
      <c r="V797" s="494"/>
      <c r="W797" s="515"/>
      <c r="X797" s="512"/>
      <c r="Y797" s="514"/>
      <c r="Z797" s="494"/>
      <c r="AA797" s="494"/>
      <c r="AC797" s="501"/>
      <c r="AD797" s="517"/>
      <c r="AE797" s="518"/>
      <c r="AF797" s="494"/>
    </row>
    <row r="798" spans="2:32">
      <c r="B798" s="786"/>
      <c r="C798" s="816"/>
      <c r="D798" s="786"/>
      <c r="E798" s="786"/>
      <c r="F798" s="790"/>
      <c r="G798" s="791"/>
      <c r="H798" s="797"/>
      <c r="I798" s="794"/>
      <c r="J798" s="436" t="s">
        <v>185</v>
      </c>
      <c r="K798" s="252"/>
      <c r="L798" s="448">
        <f t="shared" si="93"/>
        <v>0</v>
      </c>
      <c r="M798" s="439" t="e">
        <f>#REF!*(1-$O$5)</f>
        <v>#REF!</v>
      </c>
      <c r="N798" s="797"/>
      <c r="O798" s="800"/>
      <c r="P798" s="778"/>
      <c r="Q798" s="778"/>
      <c r="R798" s="781"/>
      <c r="S798" s="781"/>
      <c r="T798" s="784"/>
      <c r="V798" s="494"/>
      <c r="W798" s="515"/>
      <c r="X798" s="512"/>
      <c r="Y798" s="514"/>
      <c r="Z798" s="494"/>
      <c r="AA798" s="494"/>
      <c r="AC798" s="501"/>
      <c r="AD798" s="517"/>
      <c r="AE798" s="518"/>
      <c r="AF798" s="494"/>
    </row>
    <row r="799" spans="2:32">
      <c r="B799" s="786"/>
      <c r="C799" s="816"/>
      <c r="D799" s="786"/>
      <c r="E799" s="786"/>
      <c r="F799" s="790"/>
      <c r="G799" s="791"/>
      <c r="H799" s="797"/>
      <c r="I799" s="794"/>
      <c r="J799" s="436" t="s">
        <v>220</v>
      </c>
      <c r="K799" s="252"/>
      <c r="L799" s="448">
        <f t="shared" si="93"/>
        <v>0</v>
      </c>
      <c r="M799" s="439" t="e">
        <f>#REF!*(1-$O$5)</f>
        <v>#REF!</v>
      </c>
      <c r="N799" s="797"/>
      <c r="O799" s="800"/>
      <c r="P799" s="778"/>
      <c r="Q799" s="778"/>
      <c r="R799" s="781"/>
      <c r="S799" s="781"/>
      <c r="T799" s="784"/>
      <c r="V799" s="494"/>
      <c r="W799" s="515"/>
      <c r="X799" s="512"/>
      <c r="Y799" s="514"/>
      <c r="Z799" s="494"/>
      <c r="AA799" s="494"/>
      <c r="AC799" s="501"/>
      <c r="AD799" s="517"/>
      <c r="AE799" s="518"/>
      <c r="AF799" s="494"/>
    </row>
    <row r="800" spans="2:32">
      <c r="B800" s="786"/>
      <c r="C800" s="816"/>
      <c r="D800" s="786"/>
      <c r="E800" s="786"/>
      <c r="F800" s="790"/>
      <c r="G800" s="791"/>
      <c r="H800" s="798"/>
      <c r="I800" s="795"/>
      <c r="J800" s="436" t="s">
        <v>226</v>
      </c>
      <c r="K800" s="252"/>
      <c r="L800" s="448">
        <f t="shared" si="93"/>
        <v>0</v>
      </c>
      <c r="M800" s="439" t="e">
        <f>#REF!*(1-$O$5)</f>
        <v>#REF!</v>
      </c>
      <c r="N800" s="798"/>
      <c r="O800" s="801"/>
      <c r="P800" s="779"/>
      <c r="Q800" s="779"/>
      <c r="R800" s="782"/>
      <c r="S800" s="782"/>
      <c r="T800" s="785"/>
      <c r="V800" s="494"/>
      <c r="W800" s="515"/>
      <c r="X800" s="512"/>
      <c r="Y800" s="514"/>
      <c r="Z800" s="494"/>
      <c r="AA800" s="494"/>
      <c r="AC800" s="501"/>
      <c r="AD800" s="517"/>
      <c r="AE800" s="518"/>
      <c r="AF800" s="494"/>
    </row>
    <row r="801" spans="2:32">
      <c r="B801" s="786">
        <v>196</v>
      </c>
      <c r="C801" s="816" t="s">
        <v>741</v>
      </c>
      <c r="D801" s="786">
        <v>275</v>
      </c>
      <c r="E801" s="786">
        <v>45</v>
      </c>
      <c r="F801" s="790"/>
      <c r="G801" s="791">
        <f t="shared" si="94"/>
        <v>0</v>
      </c>
      <c r="H801" s="796">
        <f>G801</f>
        <v>0</v>
      </c>
      <c r="I801" s="793" t="e">
        <f>H801*(1+$L$5)</f>
        <v>#REF!</v>
      </c>
      <c r="J801" s="436" t="s">
        <v>207</v>
      </c>
      <c r="K801" s="252"/>
      <c r="L801" s="448">
        <f t="shared" si="93"/>
        <v>0</v>
      </c>
      <c r="M801" s="439" t="e">
        <f>#REF!*(1-$O$5)</f>
        <v>#REF!</v>
      </c>
      <c r="N801" s="796" t="e">
        <f>SUM(M801*L801,L802*M802,L803*M803,L804*M804)</f>
        <v>#REF!</v>
      </c>
      <c r="O801" s="799">
        <v>3</v>
      </c>
      <c r="P801" s="777" t="e">
        <f>O801*N801</f>
        <v>#REF!</v>
      </c>
      <c r="Q801" s="777" t="e">
        <f>P801*(1+$R$5)</f>
        <v>#REF!</v>
      </c>
      <c r="R801" s="780" t="e">
        <f>P801+O801*H801</f>
        <v>#REF!</v>
      </c>
      <c r="S801" s="780" t="e">
        <f>O801*I801+Q801</f>
        <v>#REF!</v>
      </c>
      <c r="T801" s="783" t="e">
        <f>S801*(1+$U$5)</f>
        <v>#REF!</v>
      </c>
      <c r="V801" s="494"/>
      <c r="W801" s="515"/>
      <c r="X801" s="512"/>
      <c r="Y801" s="514"/>
      <c r="Z801" s="494"/>
      <c r="AA801" s="494"/>
      <c r="AC801" s="501"/>
      <c r="AD801" s="517"/>
      <c r="AE801" s="518"/>
      <c r="AF801" s="494"/>
    </row>
    <row r="802" spans="2:32">
      <c r="B802" s="786"/>
      <c r="C802" s="816"/>
      <c r="D802" s="786"/>
      <c r="E802" s="786"/>
      <c r="F802" s="790"/>
      <c r="G802" s="791"/>
      <c r="H802" s="797"/>
      <c r="I802" s="794"/>
      <c r="J802" s="436" t="s">
        <v>185</v>
      </c>
      <c r="K802" s="252"/>
      <c r="L802" s="448">
        <f t="shared" si="93"/>
        <v>0</v>
      </c>
      <c r="M802" s="439" t="e">
        <f>#REF!*(1-$O$5)</f>
        <v>#REF!</v>
      </c>
      <c r="N802" s="797"/>
      <c r="O802" s="800"/>
      <c r="P802" s="778"/>
      <c r="Q802" s="778"/>
      <c r="R802" s="781"/>
      <c r="S802" s="781"/>
      <c r="T802" s="784"/>
      <c r="V802" s="494"/>
      <c r="W802" s="515"/>
      <c r="X802" s="512"/>
      <c r="Y802" s="514"/>
      <c r="Z802" s="494"/>
      <c r="AA802" s="494"/>
      <c r="AC802" s="501"/>
      <c r="AD802" s="517"/>
      <c r="AE802" s="518"/>
      <c r="AF802" s="494"/>
    </row>
    <row r="803" spans="2:32">
      <c r="B803" s="786"/>
      <c r="C803" s="816"/>
      <c r="D803" s="786"/>
      <c r="E803" s="786"/>
      <c r="F803" s="790"/>
      <c r="G803" s="791"/>
      <c r="H803" s="797"/>
      <c r="I803" s="794"/>
      <c r="J803" s="436" t="s">
        <v>220</v>
      </c>
      <c r="K803" s="252">
        <v>20</v>
      </c>
      <c r="L803" s="448">
        <f t="shared" si="93"/>
        <v>0.33333333333333331</v>
      </c>
      <c r="M803" s="439" t="e">
        <f>#REF!*(1-$O$5)</f>
        <v>#REF!</v>
      </c>
      <c r="N803" s="797"/>
      <c r="O803" s="800"/>
      <c r="P803" s="778"/>
      <c r="Q803" s="778"/>
      <c r="R803" s="781"/>
      <c r="S803" s="781"/>
      <c r="T803" s="784"/>
      <c r="V803" s="494"/>
      <c r="W803" s="515"/>
      <c r="X803" s="512"/>
      <c r="Y803" s="514"/>
      <c r="Z803" s="494"/>
      <c r="AA803" s="494"/>
      <c r="AC803" s="501"/>
      <c r="AD803" s="517"/>
      <c r="AE803" s="518"/>
      <c r="AF803" s="494"/>
    </row>
    <row r="804" spans="2:32">
      <c r="B804" s="786"/>
      <c r="C804" s="816"/>
      <c r="D804" s="786"/>
      <c r="E804" s="786"/>
      <c r="F804" s="790"/>
      <c r="G804" s="791"/>
      <c r="H804" s="798"/>
      <c r="I804" s="795"/>
      <c r="J804" s="436" t="s">
        <v>226</v>
      </c>
      <c r="K804" s="252"/>
      <c r="L804" s="448">
        <f t="shared" si="93"/>
        <v>0</v>
      </c>
      <c r="M804" s="439" t="e">
        <f>#REF!*(1-$O$5)</f>
        <v>#REF!</v>
      </c>
      <c r="N804" s="798"/>
      <c r="O804" s="801"/>
      <c r="P804" s="779"/>
      <c r="Q804" s="779"/>
      <c r="R804" s="782"/>
      <c r="S804" s="782"/>
      <c r="T804" s="785"/>
      <c r="V804" s="494"/>
      <c r="W804" s="515"/>
      <c r="X804" s="512"/>
      <c r="Y804" s="514"/>
      <c r="Z804" s="494"/>
      <c r="AA804" s="494"/>
      <c r="AC804" s="501"/>
      <c r="AD804" s="517"/>
      <c r="AE804" s="518"/>
      <c r="AF804" s="494"/>
    </row>
    <row r="805" spans="2:32">
      <c r="B805" s="786">
        <v>197</v>
      </c>
      <c r="C805" s="816" t="s">
        <v>742</v>
      </c>
      <c r="D805" s="786">
        <v>350</v>
      </c>
      <c r="E805" s="786">
        <v>25</v>
      </c>
      <c r="F805" s="790"/>
      <c r="G805" s="791">
        <f t="shared" si="94"/>
        <v>0</v>
      </c>
      <c r="H805" s="796">
        <f>G805</f>
        <v>0</v>
      </c>
      <c r="I805" s="793" t="e">
        <f>H805*(1+$L$5)</f>
        <v>#REF!</v>
      </c>
      <c r="J805" s="436" t="s">
        <v>207</v>
      </c>
      <c r="K805" s="252"/>
      <c r="L805" s="448">
        <f t="shared" si="93"/>
        <v>0</v>
      </c>
      <c r="M805" s="439" t="e">
        <f>#REF!*(1-$O$5)</f>
        <v>#REF!</v>
      </c>
      <c r="N805" s="796" t="e">
        <f>SUM(M805*L805,L806*M806,L807*M807,L808*M808)</f>
        <v>#REF!</v>
      </c>
      <c r="O805" s="799">
        <v>1</v>
      </c>
      <c r="P805" s="777" t="e">
        <f>O805*N805</f>
        <v>#REF!</v>
      </c>
      <c r="Q805" s="777" t="e">
        <f>P805*(1+$R$5)</f>
        <v>#REF!</v>
      </c>
      <c r="R805" s="780" t="e">
        <f>P805+O805*H805</f>
        <v>#REF!</v>
      </c>
      <c r="S805" s="780" t="e">
        <f>O805*I805+Q805</f>
        <v>#REF!</v>
      </c>
      <c r="T805" s="783" t="e">
        <f>S805*(1+$U$5)</f>
        <v>#REF!</v>
      </c>
      <c r="V805" s="494"/>
      <c r="W805" s="515"/>
      <c r="X805" s="512"/>
      <c r="Y805" s="514"/>
      <c r="Z805" s="494"/>
      <c r="AA805" s="494"/>
      <c r="AC805" s="501"/>
      <c r="AD805" s="517"/>
      <c r="AE805" s="518"/>
      <c r="AF805" s="494"/>
    </row>
    <row r="806" spans="2:32">
      <c r="B806" s="786"/>
      <c r="C806" s="816"/>
      <c r="D806" s="786"/>
      <c r="E806" s="786"/>
      <c r="F806" s="790"/>
      <c r="G806" s="791"/>
      <c r="H806" s="797"/>
      <c r="I806" s="794"/>
      <c r="J806" s="436" t="s">
        <v>185</v>
      </c>
      <c r="K806" s="252"/>
      <c r="L806" s="448">
        <f t="shared" si="93"/>
        <v>0</v>
      </c>
      <c r="M806" s="439" t="e">
        <f>#REF!*(1-$O$5)</f>
        <v>#REF!</v>
      </c>
      <c r="N806" s="797"/>
      <c r="O806" s="800"/>
      <c r="P806" s="778"/>
      <c r="Q806" s="778"/>
      <c r="R806" s="781"/>
      <c r="S806" s="781"/>
      <c r="T806" s="784"/>
      <c r="V806" s="494"/>
      <c r="W806" s="515"/>
      <c r="X806" s="512"/>
      <c r="Y806" s="514"/>
      <c r="Z806" s="494"/>
      <c r="AA806" s="494"/>
      <c r="AC806" s="501"/>
      <c r="AD806" s="517"/>
      <c r="AE806" s="518"/>
      <c r="AF806" s="494"/>
    </row>
    <row r="807" spans="2:32">
      <c r="B807" s="786"/>
      <c r="C807" s="816"/>
      <c r="D807" s="786"/>
      <c r="E807" s="786"/>
      <c r="F807" s="790"/>
      <c r="G807" s="791"/>
      <c r="H807" s="797"/>
      <c r="I807" s="794"/>
      <c r="J807" s="436" t="s">
        <v>220</v>
      </c>
      <c r="K807" s="252"/>
      <c r="L807" s="448">
        <f t="shared" si="93"/>
        <v>0</v>
      </c>
      <c r="M807" s="439" t="e">
        <f>#REF!*(1-$O$5)</f>
        <v>#REF!</v>
      </c>
      <c r="N807" s="797"/>
      <c r="O807" s="800"/>
      <c r="P807" s="778"/>
      <c r="Q807" s="778"/>
      <c r="R807" s="781"/>
      <c r="S807" s="781"/>
      <c r="T807" s="784"/>
      <c r="V807" s="494"/>
      <c r="W807" s="515"/>
      <c r="X807" s="512"/>
      <c r="Y807" s="514"/>
      <c r="Z807" s="494"/>
      <c r="AA807" s="494"/>
      <c r="AC807" s="501"/>
      <c r="AD807" s="517"/>
      <c r="AE807" s="518"/>
      <c r="AF807" s="494"/>
    </row>
    <row r="808" spans="2:32">
      <c r="B808" s="786"/>
      <c r="C808" s="816"/>
      <c r="D808" s="786"/>
      <c r="E808" s="786"/>
      <c r="F808" s="790"/>
      <c r="G808" s="791"/>
      <c r="H808" s="798"/>
      <c r="I808" s="795"/>
      <c r="J808" s="436" t="s">
        <v>226</v>
      </c>
      <c r="K808" s="252"/>
      <c r="L808" s="448">
        <f t="shared" si="93"/>
        <v>0</v>
      </c>
      <c r="M808" s="439" t="e">
        <f>#REF!*(1-$O$5)</f>
        <v>#REF!</v>
      </c>
      <c r="N808" s="798"/>
      <c r="O808" s="801"/>
      <c r="P808" s="779"/>
      <c r="Q808" s="779"/>
      <c r="R808" s="782"/>
      <c r="S808" s="782"/>
      <c r="T808" s="785"/>
      <c r="V808" s="494"/>
      <c r="W808" s="515"/>
      <c r="X808" s="512"/>
      <c r="Y808" s="514"/>
      <c r="Z808" s="494"/>
      <c r="AA808" s="494"/>
      <c r="AC808" s="501"/>
      <c r="AD808" s="517"/>
      <c r="AE808" s="518"/>
      <c r="AF808" s="494"/>
    </row>
    <row r="809" spans="2:32">
      <c r="B809" s="786">
        <v>198</v>
      </c>
      <c r="C809" s="816" t="s">
        <v>743</v>
      </c>
      <c r="D809" s="786">
        <v>350</v>
      </c>
      <c r="E809" s="786">
        <v>25</v>
      </c>
      <c r="F809" s="790"/>
      <c r="G809" s="791">
        <f t="shared" si="94"/>
        <v>0</v>
      </c>
      <c r="H809" s="796">
        <f>G809</f>
        <v>0</v>
      </c>
      <c r="I809" s="793" t="e">
        <f>H809*(1+$L$5)</f>
        <v>#REF!</v>
      </c>
      <c r="J809" s="436" t="s">
        <v>207</v>
      </c>
      <c r="K809" s="252"/>
      <c r="L809" s="448">
        <f t="shared" si="93"/>
        <v>0</v>
      </c>
      <c r="M809" s="439" t="e">
        <f>#REF!*(1-$O$5)</f>
        <v>#REF!</v>
      </c>
      <c r="N809" s="796" t="e">
        <f>SUM(M809*L809,L810*M810,L811*M811,L812*M812)</f>
        <v>#REF!</v>
      </c>
      <c r="O809" s="799">
        <v>1</v>
      </c>
      <c r="P809" s="777" t="e">
        <f>O809*N809</f>
        <v>#REF!</v>
      </c>
      <c r="Q809" s="777" t="e">
        <f>P809*(1+$R$5)</f>
        <v>#REF!</v>
      </c>
      <c r="R809" s="780" t="e">
        <f>P809+O809*H809</f>
        <v>#REF!</v>
      </c>
      <c r="S809" s="780" t="e">
        <f>O809*I809+Q809</f>
        <v>#REF!</v>
      </c>
      <c r="T809" s="783" t="e">
        <f>S809*(1+$U$5)</f>
        <v>#REF!</v>
      </c>
      <c r="V809" s="494"/>
      <c r="W809" s="515"/>
      <c r="X809" s="512"/>
      <c r="Y809" s="514"/>
      <c r="Z809" s="494"/>
      <c r="AA809" s="494"/>
      <c r="AC809" s="501"/>
      <c r="AD809" s="517"/>
      <c r="AE809" s="518"/>
      <c r="AF809" s="494"/>
    </row>
    <row r="810" spans="2:32">
      <c r="B810" s="786"/>
      <c r="C810" s="816"/>
      <c r="D810" s="786"/>
      <c r="E810" s="786"/>
      <c r="F810" s="790"/>
      <c r="G810" s="791"/>
      <c r="H810" s="797"/>
      <c r="I810" s="794"/>
      <c r="J810" s="436" t="s">
        <v>185</v>
      </c>
      <c r="K810" s="252"/>
      <c r="L810" s="448">
        <f t="shared" si="93"/>
        <v>0</v>
      </c>
      <c r="M810" s="439" t="e">
        <f>#REF!*(1-$O$5)</f>
        <v>#REF!</v>
      </c>
      <c r="N810" s="797"/>
      <c r="O810" s="800"/>
      <c r="P810" s="778"/>
      <c r="Q810" s="778"/>
      <c r="R810" s="781"/>
      <c r="S810" s="781"/>
      <c r="T810" s="784"/>
      <c r="V810" s="494"/>
      <c r="W810" s="515"/>
      <c r="X810" s="512"/>
      <c r="Y810" s="514"/>
      <c r="Z810" s="494"/>
      <c r="AA810" s="494"/>
      <c r="AC810" s="501"/>
      <c r="AD810" s="517"/>
      <c r="AE810" s="518"/>
      <c r="AF810" s="494"/>
    </row>
    <row r="811" spans="2:32">
      <c r="B811" s="786"/>
      <c r="C811" s="816"/>
      <c r="D811" s="786"/>
      <c r="E811" s="786"/>
      <c r="F811" s="790"/>
      <c r="G811" s="791"/>
      <c r="H811" s="797"/>
      <c r="I811" s="794"/>
      <c r="J811" s="436" t="s">
        <v>220</v>
      </c>
      <c r="K811" s="252"/>
      <c r="L811" s="448">
        <f t="shared" si="93"/>
        <v>0</v>
      </c>
      <c r="M811" s="439" t="e">
        <f>#REF!*(1-$O$5)</f>
        <v>#REF!</v>
      </c>
      <c r="N811" s="797"/>
      <c r="O811" s="800"/>
      <c r="P811" s="778"/>
      <c r="Q811" s="778"/>
      <c r="R811" s="781"/>
      <c r="S811" s="781"/>
      <c r="T811" s="784"/>
      <c r="V811" s="494"/>
      <c r="W811" s="515"/>
      <c r="X811" s="512"/>
      <c r="Y811" s="514"/>
      <c r="Z811" s="494"/>
      <c r="AA811" s="494"/>
      <c r="AC811" s="501"/>
      <c r="AD811" s="517"/>
      <c r="AE811" s="518"/>
      <c r="AF811" s="494"/>
    </row>
    <row r="812" spans="2:32">
      <c r="B812" s="786"/>
      <c r="C812" s="816"/>
      <c r="D812" s="786"/>
      <c r="E812" s="786"/>
      <c r="F812" s="790"/>
      <c r="G812" s="791"/>
      <c r="H812" s="798"/>
      <c r="I812" s="795"/>
      <c r="J812" s="436" t="s">
        <v>226</v>
      </c>
      <c r="K812" s="252"/>
      <c r="L812" s="448">
        <f t="shared" si="93"/>
        <v>0</v>
      </c>
      <c r="M812" s="439" t="e">
        <f>#REF!*(1-$O$5)</f>
        <v>#REF!</v>
      </c>
      <c r="N812" s="798"/>
      <c r="O812" s="801"/>
      <c r="P812" s="779"/>
      <c r="Q812" s="779"/>
      <c r="R812" s="782"/>
      <c r="S812" s="782"/>
      <c r="T812" s="785"/>
      <c r="V812" s="494"/>
      <c r="W812" s="515"/>
      <c r="X812" s="512"/>
      <c r="Y812" s="514"/>
      <c r="Z812" s="494"/>
      <c r="AA812" s="494"/>
      <c r="AC812" s="501"/>
      <c r="AD812" s="517"/>
      <c r="AE812" s="518"/>
      <c r="AF812" s="494"/>
    </row>
    <row r="813" spans="2:32">
      <c r="B813" s="786">
        <v>199</v>
      </c>
      <c r="C813" s="816" t="s">
        <v>744</v>
      </c>
      <c r="D813" s="786">
        <v>350</v>
      </c>
      <c r="E813" s="786">
        <v>25</v>
      </c>
      <c r="F813" s="790"/>
      <c r="G813" s="791">
        <f t="shared" si="94"/>
        <v>0</v>
      </c>
      <c r="H813" s="796">
        <f>G813</f>
        <v>0</v>
      </c>
      <c r="I813" s="793" t="e">
        <f>H813*(1+$L$5)</f>
        <v>#REF!</v>
      </c>
      <c r="J813" s="436" t="s">
        <v>207</v>
      </c>
      <c r="K813" s="252"/>
      <c r="L813" s="448">
        <f t="shared" si="93"/>
        <v>0</v>
      </c>
      <c r="M813" s="439" t="e">
        <f>#REF!*(1-$O$5)</f>
        <v>#REF!</v>
      </c>
      <c r="N813" s="796" t="e">
        <f>SUM(M813*L813,L814*M814,L815*M815,L816*M816)</f>
        <v>#REF!</v>
      </c>
      <c r="O813" s="799">
        <v>1</v>
      </c>
      <c r="P813" s="777" t="e">
        <f>O813*N813</f>
        <v>#REF!</v>
      </c>
      <c r="Q813" s="777" t="e">
        <f>P813*(1+$R$5)</f>
        <v>#REF!</v>
      </c>
      <c r="R813" s="780" t="e">
        <f>P813+O813*H813</f>
        <v>#REF!</v>
      </c>
      <c r="S813" s="780" t="e">
        <f>O813*I813+Q813</f>
        <v>#REF!</v>
      </c>
      <c r="T813" s="783" t="e">
        <f>S813*(1+$U$5)</f>
        <v>#REF!</v>
      </c>
      <c r="V813" s="494"/>
      <c r="W813" s="515"/>
      <c r="X813" s="512"/>
      <c r="Y813" s="514"/>
      <c r="Z813" s="494"/>
      <c r="AA813" s="494"/>
      <c r="AC813" s="501"/>
      <c r="AD813" s="517"/>
      <c r="AE813" s="518"/>
      <c r="AF813" s="494"/>
    </row>
    <row r="814" spans="2:32">
      <c r="B814" s="786"/>
      <c r="C814" s="816"/>
      <c r="D814" s="786"/>
      <c r="E814" s="786"/>
      <c r="F814" s="790"/>
      <c r="G814" s="791"/>
      <c r="H814" s="797"/>
      <c r="I814" s="794"/>
      <c r="J814" s="436" t="s">
        <v>185</v>
      </c>
      <c r="K814" s="252"/>
      <c r="L814" s="448">
        <f t="shared" si="93"/>
        <v>0</v>
      </c>
      <c r="M814" s="439" t="e">
        <f>#REF!*(1-$O$5)</f>
        <v>#REF!</v>
      </c>
      <c r="N814" s="797"/>
      <c r="O814" s="800"/>
      <c r="P814" s="778"/>
      <c r="Q814" s="778"/>
      <c r="R814" s="781"/>
      <c r="S814" s="781"/>
      <c r="T814" s="784"/>
      <c r="V814" s="494"/>
      <c r="W814" s="515"/>
      <c r="X814" s="512"/>
      <c r="Y814" s="514"/>
      <c r="Z814" s="494"/>
      <c r="AA814" s="494"/>
      <c r="AC814" s="501"/>
      <c r="AD814" s="517"/>
      <c r="AE814" s="518"/>
      <c r="AF814" s="494"/>
    </row>
    <row r="815" spans="2:32">
      <c r="B815" s="786"/>
      <c r="C815" s="816"/>
      <c r="D815" s="786"/>
      <c r="E815" s="786"/>
      <c r="F815" s="790"/>
      <c r="G815" s="791"/>
      <c r="H815" s="797"/>
      <c r="I815" s="794"/>
      <c r="J815" s="436" t="s">
        <v>220</v>
      </c>
      <c r="K815" s="252"/>
      <c r="L815" s="448">
        <f t="shared" si="93"/>
        <v>0</v>
      </c>
      <c r="M815" s="439" t="e">
        <f>#REF!*(1-$O$5)</f>
        <v>#REF!</v>
      </c>
      <c r="N815" s="797"/>
      <c r="O815" s="800"/>
      <c r="P815" s="778"/>
      <c r="Q815" s="778"/>
      <c r="R815" s="781"/>
      <c r="S815" s="781"/>
      <c r="T815" s="784"/>
      <c r="V815" s="494"/>
      <c r="W815" s="515"/>
      <c r="X815" s="512"/>
      <c r="Y815" s="514"/>
      <c r="Z815" s="494"/>
      <c r="AA815" s="494"/>
      <c r="AC815" s="501"/>
      <c r="AD815" s="517"/>
      <c r="AE815" s="518"/>
      <c r="AF815" s="494"/>
    </row>
    <row r="816" spans="2:32">
      <c r="B816" s="786"/>
      <c r="C816" s="816"/>
      <c r="D816" s="786"/>
      <c r="E816" s="786"/>
      <c r="F816" s="790"/>
      <c r="G816" s="791"/>
      <c r="H816" s="798"/>
      <c r="I816" s="795"/>
      <c r="J816" s="436" t="s">
        <v>226</v>
      </c>
      <c r="K816" s="252"/>
      <c r="L816" s="448">
        <f t="shared" si="93"/>
        <v>0</v>
      </c>
      <c r="M816" s="439" t="e">
        <f>#REF!*(1-$O$5)</f>
        <v>#REF!</v>
      </c>
      <c r="N816" s="798"/>
      <c r="O816" s="801"/>
      <c r="P816" s="779"/>
      <c r="Q816" s="779"/>
      <c r="R816" s="782"/>
      <c r="S816" s="782"/>
      <c r="T816" s="785"/>
      <c r="V816" s="494"/>
      <c r="W816" s="515"/>
      <c r="X816" s="512"/>
      <c r="Y816" s="514"/>
      <c r="Z816" s="494"/>
      <c r="AA816" s="494"/>
      <c r="AC816" s="501"/>
      <c r="AD816" s="517"/>
      <c r="AE816" s="518"/>
      <c r="AF816" s="494"/>
    </row>
    <row r="817" spans="2:32">
      <c r="B817" s="786">
        <v>200</v>
      </c>
      <c r="C817" s="816" t="s">
        <v>735</v>
      </c>
      <c r="D817" s="786">
        <v>275</v>
      </c>
      <c r="E817" s="786">
        <v>60</v>
      </c>
      <c r="F817" s="790"/>
      <c r="G817" s="791">
        <f t="shared" si="94"/>
        <v>0</v>
      </c>
      <c r="H817" s="796">
        <f>G817</f>
        <v>0</v>
      </c>
      <c r="I817" s="793" t="e">
        <f>H817*(1+$L$5)</f>
        <v>#REF!</v>
      </c>
      <c r="J817" s="436" t="s">
        <v>207</v>
      </c>
      <c r="K817" s="252"/>
      <c r="L817" s="448">
        <f t="shared" si="93"/>
        <v>0</v>
      </c>
      <c r="M817" s="439" t="e">
        <f>#REF!*(1-$O$5)</f>
        <v>#REF!</v>
      </c>
      <c r="N817" s="796" t="e">
        <f>SUM(M817*L817,L818*M818,L819*M819,L820*M820)</f>
        <v>#REF!</v>
      </c>
      <c r="O817" s="799">
        <v>1</v>
      </c>
      <c r="P817" s="777" t="e">
        <f>O817*N817</f>
        <v>#REF!</v>
      </c>
      <c r="Q817" s="777" t="e">
        <f>P817*(1+$R$5)</f>
        <v>#REF!</v>
      </c>
      <c r="R817" s="780" t="e">
        <f>P817+O817*H817</f>
        <v>#REF!</v>
      </c>
      <c r="S817" s="780" t="e">
        <f>O817*I817+Q817</f>
        <v>#REF!</v>
      </c>
      <c r="T817" s="783" t="e">
        <f>S817*(1+$U$5)</f>
        <v>#REF!</v>
      </c>
      <c r="V817" s="494"/>
      <c r="W817" s="515"/>
      <c r="X817" s="512"/>
      <c r="Y817" s="514"/>
      <c r="Z817" s="494"/>
      <c r="AA817" s="494"/>
      <c r="AC817" s="501"/>
      <c r="AD817" s="517"/>
      <c r="AE817" s="518"/>
      <c r="AF817" s="494"/>
    </row>
    <row r="818" spans="2:32">
      <c r="B818" s="786"/>
      <c r="C818" s="816"/>
      <c r="D818" s="786"/>
      <c r="E818" s="786"/>
      <c r="F818" s="790"/>
      <c r="G818" s="791"/>
      <c r="H818" s="797"/>
      <c r="I818" s="794"/>
      <c r="J818" s="436" t="s">
        <v>185</v>
      </c>
      <c r="K818" s="252"/>
      <c r="L818" s="448">
        <f t="shared" si="93"/>
        <v>0</v>
      </c>
      <c r="M818" s="439" t="e">
        <f>#REF!*(1-$O$5)</f>
        <v>#REF!</v>
      </c>
      <c r="N818" s="797"/>
      <c r="O818" s="800"/>
      <c r="P818" s="778"/>
      <c r="Q818" s="778"/>
      <c r="R818" s="781"/>
      <c r="S818" s="781"/>
      <c r="T818" s="784"/>
      <c r="V818" s="494"/>
      <c r="W818" s="515"/>
      <c r="X818" s="512"/>
      <c r="Y818" s="514"/>
      <c r="Z818" s="494"/>
      <c r="AA818" s="494"/>
      <c r="AC818" s="501"/>
      <c r="AD818" s="517"/>
      <c r="AE818" s="518"/>
      <c r="AF818" s="494"/>
    </row>
    <row r="819" spans="2:32">
      <c r="B819" s="786"/>
      <c r="C819" s="816"/>
      <c r="D819" s="786"/>
      <c r="E819" s="786"/>
      <c r="F819" s="790"/>
      <c r="G819" s="791"/>
      <c r="H819" s="797"/>
      <c r="I819" s="794"/>
      <c r="J819" s="436" t="s">
        <v>220</v>
      </c>
      <c r="K819" s="252"/>
      <c r="L819" s="448">
        <f t="shared" si="93"/>
        <v>0</v>
      </c>
      <c r="M819" s="439" t="e">
        <f>#REF!*(1-$O$5)</f>
        <v>#REF!</v>
      </c>
      <c r="N819" s="797"/>
      <c r="O819" s="800"/>
      <c r="P819" s="778"/>
      <c r="Q819" s="778"/>
      <c r="R819" s="781"/>
      <c r="S819" s="781"/>
      <c r="T819" s="784"/>
      <c r="V819" s="494"/>
      <c r="W819" s="515"/>
      <c r="X819" s="512"/>
      <c r="Y819" s="514"/>
      <c r="Z819" s="494"/>
      <c r="AA819" s="494"/>
      <c r="AC819" s="501"/>
      <c r="AD819" s="517"/>
      <c r="AE819" s="518"/>
      <c r="AF819" s="494"/>
    </row>
    <row r="820" spans="2:32">
      <c r="B820" s="786"/>
      <c r="C820" s="816"/>
      <c r="D820" s="786"/>
      <c r="E820" s="786"/>
      <c r="F820" s="790"/>
      <c r="G820" s="791"/>
      <c r="H820" s="798"/>
      <c r="I820" s="795"/>
      <c r="J820" s="436" t="s">
        <v>226</v>
      </c>
      <c r="K820" s="252"/>
      <c r="L820" s="448">
        <f t="shared" si="93"/>
        <v>0</v>
      </c>
      <c r="M820" s="439" t="e">
        <f>#REF!*(1-$O$5)</f>
        <v>#REF!</v>
      </c>
      <c r="N820" s="798"/>
      <c r="O820" s="801"/>
      <c r="P820" s="779"/>
      <c r="Q820" s="779"/>
      <c r="R820" s="782"/>
      <c r="S820" s="782"/>
      <c r="T820" s="785"/>
      <c r="V820" s="494"/>
      <c r="W820" s="515"/>
      <c r="X820" s="512"/>
      <c r="Y820" s="514"/>
      <c r="Z820" s="494"/>
      <c r="AA820" s="494"/>
      <c r="AC820" s="501"/>
      <c r="AD820" s="517"/>
      <c r="AE820" s="518"/>
      <c r="AF820" s="494"/>
    </row>
    <row r="821" spans="2:32">
      <c r="B821" s="786">
        <v>201</v>
      </c>
      <c r="C821" s="816" t="s">
        <v>910</v>
      </c>
      <c r="D821" s="786">
        <v>175</v>
      </c>
      <c r="E821" s="786">
        <v>40</v>
      </c>
      <c r="F821" s="790"/>
      <c r="G821" s="791">
        <f t="shared" si="94"/>
        <v>0</v>
      </c>
      <c r="H821" s="796">
        <f>G821</f>
        <v>0</v>
      </c>
      <c r="I821" s="793" t="e">
        <f>H821*(1+$L$5)</f>
        <v>#REF!</v>
      </c>
      <c r="J821" s="436" t="s">
        <v>207</v>
      </c>
      <c r="K821" s="252"/>
      <c r="L821" s="448">
        <f t="shared" si="93"/>
        <v>0</v>
      </c>
      <c r="M821" s="439" t="e">
        <f>#REF!*(1-$O$5)</f>
        <v>#REF!</v>
      </c>
      <c r="N821" s="796" t="e">
        <f>SUM(M821*L821,L822*M822,L823*M823,L824*M824)</f>
        <v>#REF!</v>
      </c>
      <c r="O821" s="799">
        <v>1</v>
      </c>
      <c r="P821" s="777" t="e">
        <f>O821*N821</f>
        <v>#REF!</v>
      </c>
      <c r="Q821" s="777" t="e">
        <f>P821*(1+$R$5)</f>
        <v>#REF!</v>
      </c>
      <c r="R821" s="780" t="e">
        <f>P821+O821*H821</f>
        <v>#REF!</v>
      </c>
      <c r="S821" s="780" t="e">
        <f>O821*I821+Q821</f>
        <v>#REF!</v>
      </c>
      <c r="T821" s="783" t="e">
        <f>S821*(1+$U$5)</f>
        <v>#REF!</v>
      </c>
      <c r="V821" s="494"/>
      <c r="W821" s="515"/>
      <c r="X821" s="512"/>
      <c r="Y821" s="514"/>
      <c r="Z821" s="494"/>
      <c r="AA821" s="494"/>
      <c r="AC821" s="501"/>
      <c r="AD821" s="517"/>
      <c r="AE821" s="518"/>
      <c r="AF821" s="494"/>
    </row>
    <row r="822" spans="2:32">
      <c r="B822" s="786"/>
      <c r="C822" s="816"/>
      <c r="D822" s="786"/>
      <c r="E822" s="786"/>
      <c r="F822" s="790"/>
      <c r="G822" s="791"/>
      <c r="H822" s="797"/>
      <c r="I822" s="794"/>
      <c r="J822" s="436" t="s">
        <v>185</v>
      </c>
      <c r="K822" s="252"/>
      <c r="L822" s="448">
        <f t="shared" si="93"/>
        <v>0</v>
      </c>
      <c r="M822" s="439" t="e">
        <f>#REF!*(1-$O$5)</f>
        <v>#REF!</v>
      </c>
      <c r="N822" s="797"/>
      <c r="O822" s="800"/>
      <c r="P822" s="778"/>
      <c r="Q822" s="778"/>
      <c r="R822" s="781"/>
      <c r="S822" s="781"/>
      <c r="T822" s="784"/>
      <c r="V822" s="494"/>
      <c r="W822" s="515"/>
      <c r="X822" s="512"/>
      <c r="Y822" s="514"/>
      <c r="Z822" s="494"/>
      <c r="AA822" s="494"/>
      <c r="AC822" s="501"/>
      <c r="AD822" s="517"/>
      <c r="AE822" s="518"/>
      <c r="AF822" s="494"/>
    </row>
    <row r="823" spans="2:32">
      <c r="B823" s="786"/>
      <c r="C823" s="816"/>
      <c r="D823" s="786"/>
      <c r="E823" s="786"/>
      <c r="F823" s="790"/>
      <c r="G823" s="791"/>
      <c r="H823" s="797"/>
      <c r="I823" s="794"/>
      <c r="J823" s="436" t="s">
        <v>220</v>
      </c>
      <c r="K823" s="252"/>
      <c r="L823" s="448">
        <f t="shared" si="93"/>
        <v>0</v>
      </c>
      <c r="M823" s="439" t="e">
        <f>#REF!*(1-$O$5)</f>
        <v>#REF!</v>
      </c>
      <c r="N823" s="797"/>
      <c r="O823" s="800"/>
      <c r="P823" s="778"/>
      <c r="Q823" s="778"/>
      <c r="R823" s="781"/>
      <c r="S823" s="781"/>
      <c r="T823" s="784"/>
      <c r="V823" s="494"/>
      <c r="W823" s="515"/>
      <c r="X823" s="512"/>
      <c r="Y823" s="514"/>
      <c r="Z823" s="494"/>
      <c r="AA823" s="494"/>
      <c r="AC823" s="501"/>
      <c r="AD823" s="517"/>
      <c r="AE823" s="518"/>
      <c r="AF823" s="494"/>
    </row>
    <row r="824" spans="2:32">
      <c r="B824" s="786"/>
      <c r="C824" s="816"/>
      <c r="D824" s="786"/>
      <c r="E824" s="786"/>
      <c r="F824" s="790"/>
      <c r="G824" s="791"/>
      <c r="H824" s="798"/>
      <c r="I824" s="795"/>
      <c r="J824" s="436" t="s">
        <v>226</v>
      </c>
      <c r="K824" s="252"/>
      <c r="L824" s="448">
        <f t="shared" si="93"/>
        <v>0</v>
      </c>
      <c r="M824" s="439" t="e">
        <f>#REF!*(1-$O$5)</f>
        <v>#REF!</v>
      </c>
      <c r="N824" s="798"/>
      <c r="O824" s="801"/>
      <c r="P824" s="779"/>
      <c r="Q824" s="779"/>
      <c r="R824" s="782"/>
      <c r="S824" s="782"/>
      <c r="T824" s="785"/>
      <c r="V824" s="494"/>
      <c r="W824" s="515"/>
      <c r="X824" s="512"/>
      <c r="Y824" s="514"/>
      <c r="Z824" s="494"/>
      <c r="AA824" s="494"/>
      <c r="AC824" s="501"/>
      <c r="AD824" s="517"/>
      <c r="AE824" s="518"/>
      <c r="AF824" s="494"/>
    </row>
    <row r="825" spans="2:32">
      <c r="B825" s="786">
        <v>202</v>
      </c>
      <c r="C825" s="816" t="s">
        <v>736</v>
      </c>
      <c r="D825" s="786">
        <v>440</v>
      </c>
      <c r="E825" s="786">
        <v>40</v>
      </c>
      <c r="F825" s="790"/>
      <c r="G825" s="791">
        <f t="shared" si="94"/>
        <v>0</v>
      </c>
      <c r="H825" s="796">
        <f>G825</f>
        <v>0</v>
      </c>
      <c r="I825" s="793" t="e">
        <f>H825*(1+$L$5)</f>
        <v>#REF!</v>
      </c>
      <c r="J825" s="436" t="s">
        <v>207</v>
      </c>
      <c r="K825" s="252"/>
      <c r="L825" s="448">
        <f t="shared" si="93"/>
        <v>0</v>
      </c>
      <c r="M825" s="439" t="e">
        <f>#REF!*(1-$O$5)</f>
        <v>#REF!</v>
      </c>
      <c r="N825" s="796" t="e">
        <f>SUM(M825*L825,L826*M826,L827*M827,L828*M828)</f>
        <v>#REF!</v>
      </c>
      <c r="O825" s="799">
        <v>3</v>
      </c>
      <c r="P825" s="777" t="e">
        <f>O825*N825</f>
        <v>#REF!</v>
      </c>
      <c r="Q825" s="777" t="e">
        <f>P825*(1+$R$5)</f>
        <v>#REF!</v>
      </c>
      <c r="R825" s="780" t="e">
        <f>P825+O825*H825</f>
        <v>#REF!</v>
      </c>
      <c r="S825" s="780" t="e">
        <f>O825*I825+Q825</f>
        <v>#REF!</v>
      </c>
      <c r="T825" s="783" t="e">
        <f>S825*(1+$U$5)</f>
        <v>#REF!</v>
      </c>
      <c r="V825" s="494"/>
      <c r="W825" s="515"/>
      <c r="X825" s="512"/>
      <c r="Y825" s="514"/>
      <c r="Z825" s="494"/>
      <c r="AA825" s="494"/>
      <c r="AC825" s="501"/>
      <c r="AD825" s="517"/>
      <c r="AE825" s="518"/>
      <c r="AF825" s="494"/>
    </row>
    <row r="826" spans="2:32">
      <c r="B826" s="786"/>
      <c r="C826" s="816"/>
      <c r="D826" s="786"/>
      <c r="E826" s="786"/>
      <c r="F826" s="790"/>
      <c r="G826" s="791"/>
      <c r="H826" s="797"/>
      <c r="I826" s="794"/>
      <c r="J826" s="436" t="s">
        <v>185</v>
      </c>
      <c r="K826" s="252"/>
      <c r="L826" s="448">
        <f t="shared" si="93"/>
        <v>0</v>
      </c>
      <c r="M826" s="439" t="e">
        <f>#REF!*(1-$O$5)</f>
        <v>#REF!</v>
      </c>
      <c r="N826" s="797"/>
      <c r="O826" s="800"/>
      <c r="P826" s="778"/>
      <c r="Q826" s="778"/>
      <c r="R826" s="781"/>
      <c r="S826" s="781"/>
      <c r="T826" s="784"/>
      <c r="V826" s="494"/>
      <c r="W826" s="515"/>
      <c r="X826" s="512"/>
      <c r="Y826" s="514"/>
      <c r="Z826" s="494"/>
      <c r="AA826" s="494"/>
      <c r="AC826" s="501"/>
      <c r="AD826" s="517"/>
      <c r="AE826" s="518"/>
      <c r="AF826" s="494"/>
    </row>
    <row r="827" spans="2:32">
      <c r="B827" s="786"/>
      <c r="C827" s="816"/>
      <c r="D827" s="786"/>
      <c r="E827" s="786"/>
      <c r="F827" s="790"/>
      <c r="G827" s="791"/>
      <c r="H827" s="797"/>
      <c r="I827" s="794"/>
      <c r="J827" s="436" t="s">
        <v>220</v>
      </c>
      <c r="K827" s="252">
        <v>20</v>
      </c>
      <c r="L827" s="448">
        <f t="shared" si="93"/>
        <v>0.33333333333333331</v>
      </c>
      <c r="M827" s="439" t="e">
        <f>#REF!*(1-$O$5)</f>
        <v>#REF!</v>
      </c>
      <c r="N827" s="797"/>
      <c r="O827" s="800"/>
      <c r="P827" s="778"/>
      <c r="Q827" s="778"/>
      <c r="R827" s="781"/>
      <c r="S827" s="781"/>
      <c r="T827" s="784"/>
      <c r="V827" s="494"/>
      <c r="W827" s="515"/>
      <c r="X827" s="512"/>
      <c r="Y827" s="514"/>
      <c r="Z827" s="494"/>
      <c r="AA827" s="494"/>
      <c r="AC827" s="501"/>
      <c r="AD827" s="517"/>
      <c r="AE827" s="518"/>
      <c r="AF827" s="494"/>
    </row>
    <row r="828" spans="2:32">
      <c r="B828" s="786"/>
      <c r="C828" s="816"/>
      <c r="D828" s="786"/>
      <c r="E828" s="786"/>
      <c r="F828" s="790"/>
      <c r="G828" s="791"/>
      <c r="H828" s="798"/>
      <c r="I828" s="795"/>
      <c r="J828" s="436" t="s">
        <v>226</v>
      </c>
      <c r="K828" s="252"/>
      <c r="L828" s="448">
        <f t="shared" si="93"/>
        <v>0</v>
      </c>
      <c r="M828" s="439" t="e">
        <f>#REF!*(1-$O$5)</f>
        <v>#REF!</v>
      </c>
      <c r="N828" s="798"/>
      <c r="O828" s="801"/>
      <c r="P828" s="779"/>
      <c r="Q828" s="779"/>
      <c r="R828" s="782"/>
      <c r="S828" s="782"/>
      <c r="T828" s="785"/>
      <c r="V828" s="494"/>
      <c r="W828" s="515"/>
      <c r="X828" s="512"/>
      <c r="Y828" s="514"/>
      <c r="Z828" s="494"/>
      <c r="AA828" s="494"/>
      <c r="AC828" s="501"/>
      <c r="AD828" s="517"/>
      <c r="AE828" s="518"/>
      <c r="AF828" s="494"/>
    </row>
    <row r="829" spans="2:32">
      <c r="B829" s="786">
        <v>203</v>
      </c>
      <c r="C829" s="816" t="s">
        <v>737</v>
      </c>
      <c r="D829" s="786">
        <v>275</v>
      </c>
      <c r="E829" s="786">
        <v>40</v>
      </c>
      <c r="F829" s="790"/>
      <c r="G829" s="791">
        <f t="shared" si="94"/>
        <v>0</v>
      </c>
      <c r="H829" s="796">
        <f>G829</f>
        <v>0</v>
      </c>
      <c r="I829" s="793" t="e">
        <f>H829*(1+$L$5)</f>
        <v>#REF!</v>
      </c>
      <c r="J829" s="436" t="s">
        <v>207</v>
      </c>
      <c r="K829" s="252"/>
      <c r="L829" s="448">
        <f t="shared" si="93"/>
        <v>0</v>
      </c>
      <c r="M829" s="439" t="e">
        <f>#REF!*(1-$O$5)</f>
        <v>#REF!</v>
      </c>
      <c r="N829" s="796" t="e">
        <f>SUM(M829*L829,L830*M830,L831*M831,L832*M832)</f>
        <v>#REF!</v>
      </c>
      <c r="O829" s="799">
        <v>1</v>
      </c>
      <c r="P829" s="777" t="e">
        <f>O829*N829</f>
        <v>#REF!</v>
      </c>
      <c r="Q829" s="777" t="e">
        <f>P829*(1+$R$5)</f>
        <v>#REF!</v>
      </c>
      <c r="R829" s="780" t="e">
        <f>P829+O829*H829</f>
        <v>#REF!</v>
      </c>
      <c r="S829" s="780" t="e">
        <f>O829*I829+Q829</f>
        <v>#REF!</v>
      </c>
      <c r="T829" s="783" t="e">
        <f>S829*(1+$U$5)</f>
        <v>#REF!</v>
      </c>
      <c r="V829" s="494"/>
      <c r="W829" s="515"/>
      <c r="X829" s="512"/>
      <c r="Y829" s="514"/>
      <c r="Z829" s="494"/>
      <c r="AA829" s="494"/>
      <c r="AC829" s="501"/>
      <c r="AD829" s="517"/>
      <c r="AE829" s="518"/>
      <c r="AF829" s="494"/>
    </row>
    <row r="830" spans="2:32">
      <c r="B830" s="786"/>
      <c r="C830" s="816"/>
      <c r="D830" s="786"/>
      <c r="E830" s="786"/>
      <c r="F830" s="790"/>
      <c r="G830" s="791"/>
      <c r="H830" s="797"/>
      <c r="I830" s="794"/>
      <c r="J830" s="436" t="s">
        <v>185</v>
      </c>
      <c r="K830" s="252"/>
      <c r="L830" s="448">
        <f t="shared" si="93"/>
        <v>0</v>
      </c>
      <c r="M830" s="439" t="e">
        <f>#REF!*(1-$O$5)</f>
        <v>#REF!</v>
      </c>
      <c r="N830" s="797"/>
      <c r="O830" s="800"/>
      <c r="P830" s="778"/>
      <c r="Q830" s="778"/>
      <c r="R830" s="781"/>
      <c r="S830" s="781"/>
      <c r="T830" s="784"/>
      <c r="V830" s="494"/>
      <c r="W830" s="515"/>
      <c r="X830" s="512"/>
      <c r="Y830" s="514"/>
      <c r="Z830" s="494"/>
      <c r="AA830" s="494"/>
      <c r="AC830" s="501"/>
      <c r="AD830" s="517"/>
      <c r="AE830" s="518"/>
      <c r="AF830" s="494"/>
    </row>
    <row r="831" spans="2:32">
      <c r="B831" s="786"/>
      <c r="C831" s="816"/>
      <c r="D831" s="786"/>
      <c r="E831" s="786"/>
      <c r="F831" s="790"/>
      <c r="G831" s="791"/>
      <c r="H831" s="797"/>
      <c r="I831" s="794"/>
      <c r="J831" s="436" t="s">
        <v>220</v>
      </c>
      <c r="K831" s="252"/>
      <c r="L831" s="448">
        <f t="shared" si="93"/>
        <v>0</v>
      </c>
      <c r="M831" s="439" t="e">
        <f>#REF!*(1-$O$5)</f>
        <v>#REF!</v>
      </c>
      <c r="N831" s="797"/>
      <c r="O831" s="800"/>
      <c r="P831" s="778"/>
      <c r="Q831" s="778"/>
      <c r="R831" s="781"/>
      <c r="S831" s="781"/>
      <c r="T831" s="784"/>
      <c r="V831" s="494"/>
      <c r="W831" s="515"/>
      <c r="X831" s="512"/>
      <c r="Y831" s="514"/>
      <c r="Z831" s="494"/>
      <c r="AA831" s="494"/>
      <c r="AC831" s="501"/>
      <c r="AD831" s="517"/>
      <c r="AE831" s="518"/>
      <c r="AF831" s="494"/>
    </row>
    <row r="832" spans="2:32">
      <c r="B832" s="786"/>
      <c r="C832" s="816"/>
      <c r="D832" s="786"/>
      <c r="E832" s="786"/>
      <c r="F832" s="790"/>
      <c r="G832" s="791"/>
      <c r="H832" s="798"/>
      <c r="I832" s="795"/>
      <c r="J832" s="436" t="s">
        <v>226</v>
      </c>
      <c r="K832" s="252"/>
      <c r="L832" s="448">
        <f t="shared" si="93"/>
        <v>0</v>
      </c>
      <c r="M832" s="439" t="e">
        <f>#REF!*(1-$O$5)</f>
        <v>#REF!</v>
      </c>
      <c r="N832" s="798"/>
      <c r="O832" s="801"/>
      <c r="P832" s="779"/>
      <c r="Q832" s="779"/>
      <c r="R832" s="782"/>
      <c r="S832" s="782"/>
      <c r="T832" s="785"/>
      <c r="V832" s="494"/>
      <c r="W832" s="515"/>
      <c r="X832" s="512"/>
      <c r="Y832" s="514"/>
      <c r="Z832" s="494"/>
      <c r="AA832" s="494"/>
      <c r="AC832" s="501"/>
      <c r="AD832" s="517"/>
      <c r="AE832" s="518"/>
      <c r="AF832" s="494"/>
    </row>
    <row r="833" spans="2:33" s="564" customFormat="1">
      <c r="C833" s="565"/>
      <c r="F833" s="257"/>
      <c r="AA833" s="515"/>
      <c r="AB833" s="515"/>
      <c r="AC833" s="515"/>
      <c r="AD833" s="515"/>
      <c r="AE833" s="515"/>
      <c r="AF833" s="515"/>
      <c r="AG833" s="515"/>
    </row>
    <row r="834" spans="2:33" ht="20.25" hidden="1" customHeight="1">
      <c r="B834" s="919"/>
      <c r="C834" s="919"/>
      <c r="D834" s="919"/>
      <c r="E834" s="920"/>
      <c r="F834" s="566">
        <f>F4</f>
        <v>0</v>
      </c>
      <c r="G834" s="926"/>
      <c r="H834" s="927"/>
      <c r="I834" s="927"/>
      <c r="J834" s="927"/>
      <c r="K834" s="927"/>
      <c r="L834" s="927"/>
      <c r="M834" s="927"/>
      <c r="N834" s="927"/>
      <c r="O834" s="927"/>
      <c r="P834" s="927"/>
      <c r="Q834" s="927"/>
      <c r="R834" s="927"/>
      <c r="S834" s="927"/>
      <c r="T834" s="928"/>
      <c r="Z834" s="567"/>
      <c r="AA834" s="561"/>
      <c r="AB834" s="505"/>
      <c r="AC834" s="494"/>
      <c r="AD834" s="494"/>
      <c r="AE834" s="494"/>
      <c r="AF834" s="494"/>
      <c r="AG834" s="494"/>
    </row>
    <row r="835" spans="2:33" ht="64.5" customHeight="1">
      <c r="B835" s="449" t="s">
        <v>154</v>
      </c>
      <c r="C835" s="457" t="s">
        <v>522</v>
      </c>
      <c r="D835" s="444" t="s">
        <v>235</v>
      </c>
      <c r="E835" s="444" t="s">
        <v>236</v>
      </c>
      <c r="F835" s="446" t="s">
        <v>247</v>
      </c>
      <c r="G835" s="434" t="s">
        <v>465</v>
      </c>
      <c r="H835" s="435" t="s">
        <v>182</v>
      </c>
      <c r="I835" s="437" t="s">
        <v>227</v>
      </c>
      <c r="J835" s="437" t="s">
        <v>225</v>
      </c>
      <c r="K835" s="437" t="s">
        <v>1216</v>
      </c>
      <c r="L835" s="437" t="s">
        <v>240</v>
      </c>
      <c r="M835" s="437" t="s">
        <v>269</v>
      </c>
      <c r="N835" s="437" t="s">
        <v>245</v>
      </c>
      <c r="O835" s="437" t="s">
        <v>466</v>
      </c>
      <c r="P835" s="456" t="s">
        <v>471</v>
      </c>
      <c r="Q835" s="456" t="s">
        <v>316</v>
      </c>
      <c r="R835" s="456" t="s">
        <v>518</v>
      </c>
      <c r="V835" s="494"/>
      <c r="W835" s="494"/>
      <c r="X835" s="494"/>
      <c r="Y835" s="498"/>
      <c r="AA835" s="484"/>
      <c r="AB835" s="484"/>
      <c r="AC835" s="513"/>
      <c r="AD835" s="494"/>
      <c r="AE835" s="494"/>
      <c r="AF835" s="494"/>
      <c r="AG835" s="494"/>
    </row>
    <row r="836" spans="2:33">
      <c r="B836" s="786">
        <v>204</v>
      </c>
      <c r="C836" s="816" t="s">
        <v>837</v>
      </c>
      <c r="D836" s="790"/>
      <c r="E836" s="791">
        <f t="shared" ref="E836" si="95">D836*$I$5</f>
        <v>0</v>
      </c>
      <c r="F836" s="796">
        <f>E836</f>
        <v>0</v>
      </c>
      <c r="G836" s="793" t="e">
        <f>F836*(1+$L$5)</f>
        <v>#REF!</v>
      </c>
      <c r="H836" s="436" t="s">
        <v>207</v>
      </c>
      <c r="I836" s="252"/>
      <c r="J836" s="448">
        <f>I836/60</f>
        <v>0</v>
      </c>
      <c r="K836" s="439" t="e">
        <f>#REF!*(1-$O$5)</f>
        <v>#REF!</v>
      </c>
      <c r="L836" s="796" t="e">
        <f>SUM(K836*J836,J837*K837,J838*K838,J839*K839)</f>
        <v>#REF!</v>
      </c>
      <c r="M836" s="799">
        <v>1</v>
      </c>
      <c r="N836" s="777" t="e">
        <f>M836*L836</f>
        <v>#REF!</v>
      </c>
      <c r="O836" s="777" t="e">
        <f>N836*(1+$R$5)</f>
        <v>#REF!</v>
      </c>
      <c r="P836" s="780" t="e">
        <f>N836+M836*F836</f>
        <v>#REF!</v>
      </c>
      <c r="Q836" s="780" t="e">
        <f>M836*G836+O836</f>
        <v>#REF!</v>
      </c>
      <c r="R836" s="783" t="e">
        <f>Q836*(1+$U$5)</f>
        <v>#REF!</v>
      </c>
      <c r="U836" s="851"/>
      <c r="V836" s="512"/>
      <c r="W836" s="514"/>
      <c r="X836" s="500"/>
      <c r="Y836" s="502"/>
      <c r="AA836" s="501"/>
      <c r="AB836" s="517"/>
      <c r="AC836" s="518"/>
      <c r="AD836" s="494"/>
      <c r="AE836" s="494"/>
      <c r="AF836" s="494"/>
      <c r="AG836" s="494"/>
    </row>
    <row r="837" spans="2:33">
      <c r="B837" s="786"/>
      <c r="C837" s="816"/>
      <c r="D837" s="790"/>
      <c r="E837" s="791"/>
      <c r="F837" s="797"/>
      <c r="G837" s="794"/>
      <c r="H837" s="436" t="s">
        <v>185</v>
      </c>
      <c r="I837" s="252"/>
      <c r="J837" s="448">
        <f>I837/60</f>
        <v>0</v>
      </c>
      <c r="K837" s="439" t="e">
        <f>#REF!*(1-$O$5)</f>
        <v>#REF!</v>
      </c>
      <c r="L837" s="797"/>
      <c r="M837" s="800"/>
      <c r="N837" s="778"/>
      <c r="O837" s="778"/>
      <c r="P837" s="781"/>
      <c r="Q837" s="781"/>
      <c r="R837" s="784"/>
      <c r="U837" s="851"/>
      <c r="V837" s="512"/>
      <c r="W837" s="514"/>
      <c r="X837" s="500"/>
      <c r="Y837" s="502"/>
      <c r="AA837" s="501"/>
      <c r="AB837" s="517"/>
      <c r="AC837" s="518"/>
      <c r="AD837" s="494"/>
      <c r="AE837" s="494"/>
      <c r="AF837" s="494"/>
      <c r="AG837" s="494"/>
    </row>
    <row r="838" spans="2:33">
      <c r="B838" s="786"/>
      <c r="C838" s="816"/>
      <c r="D838" s="790"/>
      <c r="E838" s="791"/>
      <c r="F838" s="797"/>
      <c r="G838" s="794"/>
      <c r="H838" s="436" t="s">
        <v>220</v>
      </c>
      <c r="I838" s="252"/>
      <c r="J838" s="448">
        <f>I838/60</f>
        <v>0</v>
      </c>
      <c r="K838" s="439" t="e">
        <f>#REF!*(1-$O$5)</f>
        <v>#REF!</v>
      </c>
      <c r="L838" s="797"/>
      <c r="M838" s="800"/>
      <c r="N838" s="778"/>
      <c r="O838" s="778"/>
      <c r="P838" s="781"/>
      <c r="Q838" s="781"/>
      <c r="R838" s="784"/>
      <c r="U838" s="851"/>
      <c r="V838" s="512"/>
      <c r="W838" s="514"/>
      <c r="X838" s="500"/>
      <c r="Y838" s="502"/>
      <c r="AA838" s="501"/>
      <c r="AB838" s="517"/>
      <c r="AC838" s="518"/>
      <c r="AD838" s="494"/>
      <c r="AE838" s="494"/>
      <c r="AF838" s="494"/>
      <c r="AG838" s="494"/>
    </row>
    <row r="839" spans="2:33">
      <c r="B839" s="786"/>
      <c r="C839" s="816"/>
      <c r="D839" s="790"/>
      <c r="E839" s="791"/>
      <c r="F839" s="798"/>
      <c r="G839" s="795"/>
      <c r="H839" s="436" t="s">
        <v>226</v>
      </c>
      <c r="I839" s="252"/>
      <c r="J839" s="448">
        <f>I839/60</f>
        <v>0</v>
      </c>
      <c r="K839" s="439" t="e">
        <f>#REF!*(1-$O$5)</f>
        <v>#REF!</v>
      </c>
      <c r="L839" s="798"/>
      <c r="M839" s="801"/>
      <c r="N839" s="779"/>
      <c r="O839" s="779"/>
      <c r="P839" s="782"/>
      <c r="Q839" s="782"/>
      <c r="R839" s="785"/>
      <c r="U839" s="851"/>
      <c r="V839" s="512"/>
      <c r="W839" s="514"/>
      <c r="X839" s="500"/>
      <c r="Y839" s="502"/>
      <c r="AA839" s="501"/>
      <c r="AB839" s="517"/>
      <c r="AC839" s="518"/>
      <c r="AD839" s="494"/>
      <c r="AE839" s="494"/>
      <c r="AF839" s="494"/>
      <c r="AG839" s="494"/>
    </row>
    <row r="840" spans="2:33">
      <c r="B840" s="786">
        <v>205</v>
      </c>
      <c r="C840" s="835" t="s">
        <v>838</v>
      </c>
      <c r="D840" s="790"/>
      <c r="E840" s="791">
        <f t="shared" ref="E840:E900" si="96">D840*$I$5</f>
        <v>0</v>
      </c>
      <c r="F840" s="796">
        <f>E840</f>
        <v>0</v>
      </c>
      <c r="G840" s="793" t="e">
        <f>F840*(1+$L$5)</f>
        <v>#REF!</v>
      </c>
      <c r="H840" s="436" t="s">
        <v>207</v>
      </c>
      <c r="I840" s="252"/>
      <c r="J840" s="448">
        <f t="shared" ref="J840:J923" si="97">I840/60</f>
        <v>0</v>
      </c>
      <c r="K840" s="439" t="e">
        <f>#REF!*(1-$O$5)</f>
        <v>#REF!</v>
      </c>
      <c r="L840" s="796" t="e">
        <f>SUM(K840*J840,J841*K841,J842*K842,J843*K843)</f>
        <v>#REF!</v>
      </c>
      <c r="M840" s="799">
        <v>2</v>
      </c>
      <c r="N840" s="777" t="e">
        <f>M840*L840</f>
        <v>#REF!</v>
      </c>
      <c r="O840" s="777" t="e">
        <f>N840*(1+$R$5)</f>
        <v>#REF!</v>
      </c>
      <c r="P840" s="780" t="e">
        <f>N840+M840*F840</f>
        <v>#REF!</v>
      </c>
      <c r="Q840" s="780" t="e">
        <f>M840*G840+O840</f>
        <v>#REF!</v>
      </c>
      <c r="R840" s="783" t="e">
        <f>Q840*(1+$U$5)</f>
        <v>#REF!</v>
      </c>
      <c r="U840" s="562"/>
      <c r="V840" s="512"/>
      <c r="W840" s="514"/>
      <c r="X840" s="500"/>
      <c r="Y840" s="502"/>
      <c r="AA840" s="501"/>
      <c r="AB840" s="517"/>
      <c r="AC840" s="518"/>
      <c r="AD840" s="494"/>
      <c r="AE840" s="494"/>
      <c r="AF840" s="494"/>
      <c r="AG840" s="494"/>
    </row>
    <row r="841" spans="2:33">
      <c r="B841" s="786"/>
      <c r="C841" s="836"/>
      <c r="D841" s="790"/>
      <c r="E841" s="791"/>
      <c r="F841" s="797"/>
      <c r="G841" s="794"/>
      <c r="H841" s="436" t="s">
        <v>185</v>
      </c>
      <c r="I841" s="252"/>
      <c r="J841" s="448">
        <f t="shared" si="97"/>
        <v>0</v>
      </c>
      <c r="K841" s="439" t="e">
        <f>#REF!*(1-$O$5)</f>
        <v>#REF!</v>
      </c>
      <c r="L841" s="797"/>
      <c r="M841" s="800"/>
      <c r="N841" s="778"/>
      <c r="O841" s="778"/>
      <c r="P841" s="781"/>
      <c r="Q841" s="781"/>
      <c r="R841" s="784"/>
      <c r="U841" s="562"/>
      <c r="V841" s="512"/>
      <c r="W841" s="514"/>
      <c r="X841" s="500"/>
      <c r="Y841" s="502"/>
      <c r="AA841" s="501"/>
      <c r="AB841" s="517"/>
      <c r="AC841" s="518"/>
      <c r="AD841" s="494"/>
      <c r="AE841" s="494"/>
      <c r="AF841" s="494"/>
      <c r="AG841" s="494"/>
    </row>
    <row r="842" spans="2:33">
      <c r="B842" s="786"/>
      <c r="C842" s="836"/>
      <c r="D842" s="790"/>
      <c r="E842" s="791"/>
      <c r="F842" s="797"/>
      <c r="G842" s="794"/>
      <c r="H842" s="436" t="s">
        <v>220</v>
      </c>
      <c r="I842" s="252"/>
      <c r="J842" s="448">
        <f t="shared" si="97"/>
        <v>0</v>
      </c>
      <c r="K842" s="439" t="e">
        <f>#REF!*(1-$O$5)</f>
        <v>#REF!</v>
      </c>
      <c r="L842" s="797"/>
      <c r="M842" s="800"/>
      <c r="N842" s="778"/>
      <c r="O842" s="778"/>
      <c r="P842" s="781"/>
      <c r="Q842" s="781"/>
      <c r="R842" s="784"/>
      <c r="U842" s="562"/>
      <c r="V842" s="512"/>
      <c r="W842" s="514"/>
      <c r="X842" s="500"/>
      <c r="Y842" s="502"/>
      <c r="AA842" s="501"/>
      <c r="AB842" s="517"/>
      <c r="AC842" s="518"/>
      <c r="AD842" s="494"/>
      <c r="AE842" s="494"/>
      <c r="AF842" s="494"/>
      <c r="AG842" s="494"/>
    </row>
    <row r="843" spans="2:33">
      <c r="B843" s="786"/>
      <c r="C843" s="837"/>
      <c r="D843" s="790"/>
      <c r="E843" s="791"/>
      <c r="F843" s="798"/>
      <c r="G843" s="795"/>
      <c r="H843" s="436" t="s">
        <v>226</v>
      </c>
      <c r="I843" s="252"/>
      <c r="J843" s="448">
        <f t="shared" si="97"/>
        <v>0</v>
      </c>
      <c r="K843" s="439" t="e">
        <f>#REF!*(1-$O$5)</f>
        <v>#REF!</v>
      </c>
      <c r="L843" s="798"/>
      <c r="M843" s="801"/>
      <c r="N843" s="779"/>
      <c r="O843" s="779"/>
      <c r="P843" s="782"/>
      <c r="Q843" s="782"/>
      <c r="R843" s="785"/>
      <c r="U843" s="562"/>
      <c r="V843" s="512"/>
      <c r="W843" s="514"/>
      <c r="X843" s="500"/>
      <c r="Y843" s="502"/>
      <c r="AA843" s="501"/>
      <c r="AB843" s="517"/>
      <c r="AC843" s="518"/>
      <c r="AD843" s="494"/>
      <c r="AE843" s="494"/>
      <c r="AF843" s="494"/>
      <c r="AG843" s="494"/>
    </row>
    <row r="844" spans="2:33">
      <c r="B844" s="786">
        <v>206</v>
      </c>
      <c r="C844" s="835" t="s">
        <v>839</v>
      </c>
      <c r="D844" s="790"/>
      <c r="E844" s="791">
        <f t="shared" si="96"/>
        <v>0</v>
      </c>
      <c r="F844" s="796">
        <f>E844</f>
        <v>0</v>
      </c>
      <c r="G844" s="793" t="e">
        <f>F844*(1+$L$5)</f>
        <v>#REF!</v>
      </c>
      <c r="H844" s="436" t="s">
        <v>207</v>
      </c>
      <c r="I844" s="252"/>
      <c r="J844" s="448">
        <f t="shared" si="97"/>
        <v>0</v>
      </c>
      <c r="K844" s="439" t="e">
        <f>#REF!*(1-$O$5)</f>
        <v>#REF!</v>
      </c>
      <c r="L844" s="796" t="e">
        <f>SUM(K844*J844,J845*K845,J846*K846,J847*K847)</f>
        <v>#REF!</v>
      </c>
      <c r="M844" s="799">
        <v>3</v>
      </c>
      <c r="N844" s="777" t="e">
        <f>M844*L844</f>
        <v>#REF!</v>
      </c>
      <c r="O844" s="777" t="e">
        <f>N844*(1+$R$5)</f>
        <v>#REF!</v>
      </c>
      <c r="P844" s="780" t="e">
        <f>N844+M844*F844</f>
        <v>#REF!</v>
      </c>
      <c r="Q844" s="780" t="e">
        <f>M844*G844+O844</f>
        <v>#REF!</v>
      </c>
      <c r="R844" s="783" t="e">
        <f>Q844*(1+$U$5)</f>
        <v>#REF!</v>
      </c>
      <c r="U844" s="562"/>
      <c r="V844" s="512"/>
      <c r="W844" s="514"/>
      <c r="X844" s="500"/>
      <c r="Y844" s="502"/>
      <c r="AA844" s="501"/>
      <c r="AB844" s="517"/>
      <c r="AC844" s="518"/>
      <c r="AD844" s="494"/>
      <c r="AE844" s="494"/>
      <c r="AF844" s="494"/>
      <c r="AG844" s="494"/>
    </row>
    <row r="845" spans="2:33">
      <c r="B845" s="786"/>
      <c r="C845" s="836"/>
      <c r="D845" s="790"/>
      <c r="E845" s="791"/>
      <c r="F845" s="797"/>
      <c r="G845" s="794"/>
      <c r="H845" s="436" t="s">
        <v>185</v>
      </c>
      <c r="I845" s="252"/>
      <c r="J845" s="448">
        <f t="shared" si="97"/>
        <v>0</v>
      </c>
      <c r="K845" s="439" t="e">
        <f>#REF!*(1-$O$5)</f>
        <v>#REF!</v>
      </c>
      <c r="L845" s="797"/>
      <c r="M845" s="800"/>
      <c r="N845" s="778"/>
      <c r="O845" s="778"/>
      <c r="P845" s="781"/>
      <c r="Q845" s="781"/>
      <c r="R845" s="784"/>
      <c r="U845" s="562"/>
      <c r="V845" s="512"/>
      <c r="W845" s="514"/>
      <c r="X845" s="500"/>
      <c r="Y845" s="502"/>
      <c r="AA845" s="501"/>
      <c r="AB845" s="517"/>
      <c r="AC845" s="518"/>
      <c r="AD845" s="494"/>
      <c r="AE845" s="494"/>
      <c r="AF845" s="494"/>
      <c r="AG845" s="494"/>
    </row>
    <row r="846" spans="2:33">
      <c r="B846" s="786"/>
      <c r="C846" s="836"/>
      <c r="D846" s="790"/>
      <c r="E846" s="791"/>
      <c r="F846" s="797"/>
      <c r="G846" s="794"/>
      <c r="H846" s="436" t="s">
        <v>220</v>
      </c>
      <c r="I846" s="252"/>
      <c r="J846" s="448">
        <f t="shared" si="97"/>
        <v>0</v>
      </c>
      <c r="K846" s="439" t="e">
        <f>#REF!*(1-$O$5)</f>
        <v>#REF!</v>
      </c>
      <c r="L846" s="797"/>
      <c r="M846" s="800"/>
      <c r="N846" s="778"/>
      <c r="O846" s="778"/>
      <c r="P846" s="781"/>
      <c r="Q846" s="781"/>
      <c r="R846" s="784"/>
      <c r="U846" s="562"/>
      <c r="V846" s="512"/>
      <c r="W846" s="514"/>
      <c r="X846" s="500"/>
      <c r="Y846" s="502"/>
      <c r="AA846" s="501"/>
      <c r="AB846" s="517"/>
      <c r="AC846" s="518"/>
      <c r="AD846" s="494"/>
      <c r="AE846" s="494"/>
      <c r="AF846" s="494"/>
      <c r="AG846" s="494"/>
    </row>
    <row r="847" spans="2:33">
      <c r="B847" s="786"/>
      <c r="C847" s="837"/>
      <c r="D847" s="790"/>
      <c r="E847" s="791"/>
      <c r="F847" s="798"/>
      <c r="G847" s="795"/>
      <c r="H847" s="436" t="s">
        <v>226</v>
      </c>
      <c r="I847" s="252"/>
      <c r="J847" s="448">
        <f t="shared" si="97"/>
        <v>0</v>
      </c>
      <c r="K847" s="439" t="e">
        <f>#REF!*(1-$O$5)</f>
        <v>#REF!</v>
      </c>
      <c r="L847" s="798"/>
      <c r="M847" s="801"/>
      <c r="N847" s="779"/>
      <c r="O847" s="779"/>
      <c r="P847" s="782"/>
      <c r="Q847" s="782"/>
      <c r="R847" s="785"/>
      <c r="U847" s="562"/>
      <c r="V847" s="512"/>
      <c r="W847" s="514"/>
      <c r="X847" s="500"/>
      <c r="Y847" s="502"/>
      <c r="AA847" s="501"/>
      <c r="AB847" s="517"/>
      <c r="AC847" s="518"/>
      <c r="AD847" s="494"/>
      <c r="AE847" s="494"/>
      <c r="AF847" s="494"/>
      <c r="AG847" s="494"/>
    </row>
    <row r="848" spans="2:33" ht="12.75" customHeight="1">
      <c r="B848" s="786">
        <v>207</v>
      </c>
      <c r="C848" s="816" t="s">
        <v>840</v>
      </c>
      <c r="D848" s="790"/>
      <c r="E848" s="791">
        <f t="shared" si="96"/>
        <v>0</v>
      </c>
      <c r="F848" s="796">
        <f>E848</f>
        <v>0</v>
      </c>
      <c r="G848" s="793" t="e">
        <f>F848*(1+$L$5)</f>
        <v>#REF!</v>
      </c>
      <c r="H848" s="436" t="s">
        <v>207</v>
      </c>
      <c r="I848" s="252"/>
      <c r="J848" s="448">
        <f t="shared" si="97"/>
        <v>0</v>
      </c>
      <c r="K848" s="439" t="e">
        <f>#REF!*(1-$O$5)</f>
        <v>#REF!</v>
      </c>
      <c r="L848" s="796" t="e">
        <f>SUM(K848*J848,J849*K849,J850*K850,J851*K851)</f>
        <v>#REF!</v>
      </c>
      <c r="M848" s="799">
        <v>4</v>
      </c>
      <c r="N848" s="777" t="e">
        <f>M848*L848</f>
        <v>#REF!</v>
      </c>
      <c r="O848" s="777" t="e">
        <f>N848*(1+$R$5)</f>
        <v>#REF!</v>
      </c>
      <c r="P848" s="780" t="e">
        <f>N848+M848*F848</f>
        <v>#REF!</v>
      </c>
      <c r="Q848" s="780" t="e">
        <f>M848*G848+O848</f>
        <v>#REF!</v>
      </c>
      <c r="R848" s="783" t="e">
        <f>Q848*(1+$U$5)</f>
        <v>#REF!</v>
      </c>
      <c r="U848" s="562"/>
      <c r="V848" s="512"/>
      <c r="W848" s="514"/>
      <c r="X848" s="500"/>
      <c r="Y848" s="502"/>
      <c r="AA848" s="501"/>
      <c r="AB848" s="517"/>
      <c r="AC848" s="518"/>
      <c r="AD848" s="494"/>
      <c r="AE848" s="494"/>
      <c r="AF848" s="494"/>
      <c r="AG848" s="494"/>
    </row>
    <row r="849" spans="2:33">
      <c r="B849" s="786"/>
      <c r="C849" s="816"/>
      <c r="D849" s="790"/>
      <c r="E849" s="791"/>
      <c r="F849" s="797"/>
      <c r="G849" s="794"/>
      <c r="H849" s="436" t="s">
        <v>185</v>
      </c>
      <c r="I849" s="252"/>
      <c r="J849" s="448">
        <f t="shared" si="97"/>
        <v>0</v>
      </c>
      <c r="K849" s="439" t="e">
        <f>#REF!*(1-$O$5)</f>
        <v>#REF!</v>
      </c>
      <c r="L849" s="797"/>
      <c r="M849" s="800"/>
      <c r="N849" s="778"/>
      <c r="O849" s="778"/>
      <c r="P849" s="781"/>
      <c r="Q849" s="781"/>
      <c r="R849" s="784"/>
      <c r="U849" s="562"/>
      <c r="V849" s="512"/>
      <c r="W849" s="514"/>
      <c r="X849" s="500"/>
      <c r="Y849" s="502"/>
      <c r="AA849" s="501"/>
      <c r="AB849" s="517"/>
      <c r="AC849" s="518"/>
      <c r="AD849" s="494"/>
      <c r="AE849" s="494"/>
      <c r="AF849" s="494"/>
      <c r="AG849" s="494"/>
    </row>
    <row r="850" spans="2:33">
      <c r="B850" s="786"/>
      <c r="C850" s="816"/>
      <c r="D850" s="790"/>
      <c r="E850" s="791"/>
      <c r="F850" s="797"/>
      <c r="G850" s="794"/>
      <c r="H850" s="436" t="s">
        <v>220</v>
      </c>
      <c r="I850" s="252"/>
      <c r="J850" s="448">
        <f t="shared" si="97"/>
        <v>0</v>
      </c>
      <c r="K850" s="439" t="e">
        <f>#REF!*(1-$O$5)</f>
        <v>#REF!</v>
      </c>
      <c r="L850" s="797"/>
      <c r="M850" s="800"/>
      <c r="N850" s="778"/>
      <c r="O850" s="778"/>
      <c r="P850" s="781"/>
      <c r="Q850" s="781"/>
      <c r="R850" s="784"/>
      <c r="U850" s="562"/>
      <c r="V850" s="512"/>
      <c r="W850" s="514"/>
      <c r="X850" s="500"/>
      <c r="Y850" s="502"/>
      <c r="AA850" s="501"/>
      <c r="AB850" s="517"/>
      <c r="AC850" s="518"/>
      <c r="AD850" s="494"/>
      <c r="AE850" s="494"/>
      <c r="AF850" s="494"/>
      <c r="AG850" s="494"/>
    </row>
    <row r="851" spans="2:33">
      <c r="B851" s="786"/>
      <c r="C851" s="816"/>
      <c r="D851" s="790"/>
      <c r="E851" s="791"/>
      <c r="F851" s="798"/>
      <c r="G851" s="795"/>
      <c r="H851" s="436" t="s">
        <v>226</v>
      </c>
      <c r="I851" s="252"/>
      <c r="J851" s="448">
        <f t="shared" si="97"/>
        <v>0</v>
      </c>
      <c r="K851" s="439" t="e">
        <f>#REF!*(1-$O$5)</f>
        <v>#REF!</v>
      </c>
      <c r="L851" s="798"/>
      <c r="M851" s="801"/>
      <c r="N851" s="779"/>
      <c r="O851" s="779"/>
      <c r="P851" s="782"/>
      <c r="Q851" s="782"/>
      <c r="R851" s="785"/>
      <c r="U851" s="562"/>
      <c r="V851" s="512"/>
      <c r="W851" s="514"/>
      <c r="X851" s="500"/>
      <c r="Y851" s="502"/>
      <c r="AA851" s="501"/>
      <c r="AB851" s="517"/>
      <c r="AC851" s="518"/>
      <c r="AD851" s="494"/>
      <c r="AE851" s="494"/>
      <c r="AF851" s="494"/>
      <c r="AG851" s="494"/>
    </row>
    <row r="852" spans="2:33" ht="12.75" customHeight="1">
      <c r="B852" s="786">
        <v>208</v>
      </c>
      <c r="C852" s="816" t="s">
        <v>841</v>
      </c>
      <c r="D852" s="790"/>
      <c r="E852" s="791">
        <f t="shared" si="96"/>
        <v>0</v>
      </c>
      <c r="F852" s="796">
        <f>E852</f>
        <v>0</v>
      </c>
      <c r="G852" s="793" t="e">
        <f>F852*(1+$L$5)</f>
        <v>#REF!</v>
      </c>
      <c r="H852" s="436" t="s">
        <v>207</v>
      </c>
      <c r="I852" s="252"/>
      <c r="J852" s="448">
        <f t="shared" si="97"/>
        <v>0</v>
      </c>
      <c r="K852" s="439" t="e">
        <f>#REF!*(1-$O$5)</f>
        <v>#REF!</v>
      </c>
      <c r="L852" s="796" t="e">
        <f>SUM(K852*J852,J853*K853,J854*K854,J855*K855)</f>
        <v>#REF!</v>
      </c>
      <c r="M852" s="799">
        <v>5</v>
      </c>
      <c r="N852" s="777" t="e">
        <f>M852*L852</f>
        <v>#REF!</v>
      </c>
      <c r="O852" s="777" t="e">
        <f>N852*(1+$R$5)</f>
        <v>#REF!</v>
      </c>
      <c r="P852" s="780" t="e">
        <f>N852+M852*F852</f>
        <v>#REF!</v>
      </c>
      <c r="Q852" s="780" t="e">
        <f>M852*G852+O852</f>
        <v>#REF!</v>
      </c>
      <c r="R852" s="783" t="e">
        <f>Q852*(1+$U$5)</f>
        <v>#REF!</v>
      </c>
      <c r="U852" s="851"/>
      <c r="V852" s="512"/>
      <c r="W852" s="514"/>
      <c r="X852" s="500"/>
      <c r="Y852" s="502"/>
      <c r="AA852" s="501"/>
      <c r="AB852" s="517"/>
      <c r="AC852" s="518"/>
      <c r="AD852" s="494"/>
      <c r="AE852" s="494"/>
      <c r="AF852" s="494"/>
      <c r="AG852" s="494"/>
    </row>
    <row r="853" spans="2:33">
      <c r="B853" s="786"/>
      <c r="C853" s="816"/>
      <c r="D853" s="790"/>
      <c r="E853" s="791"/>
      <c r="F853" s="797"/>
      <c r="G853" s="794"/>
      <c r="H853" s="436" t="s">
        <v>185</v>
      </c>
      <c r="I853" s="252"/>
      <c r="J853" s="448">
        <f t="shared" si="97"/>
        <v>0</v>
      </c>
      <c r="K853" s="439" t="e">
        <f>#REF!*(1-$O$5)</f>
        <v>#REF!</v>
      </c>
      <c r="L853" s="797"/>
      <c r="M853" s="800"/>
      <c r="N853" s="778"/>
      <c r="O853" s="778"/>
      <c r="P853" s="781"/>
      <c r="Q853" s="781"/>
      <c r="R853" s="784"/>
      <c r="U853" s="851"/>
      <c r="V853" s="512"/>
      <c r="W853" s="514"/>
      <c r="X853" s="500"/>
      <c r="Y853" s="502"/>
      <c r="AA853" s="501"/>
      <c r="AB853" s="517"/>
      <c r="AC853" s="518"/>
      <c r="AD853" s="494"/>
      <c r="AE853" s="494"/>
      <c r="AF853" s="494"/>
      <c r="AG853" s="494"/>
    </row>
    <row r="854" spans="2:33">
      <c r="B854" s="786"/>
      <c r="C854" s="816"/>
      <c r="D854" s="790"/>
      <c r="E854" s="791"/>
      <c r="F854" s="797"/>
      <c r="G854" s="794"/>
      <c r="H854" s="436" t="s">
        <v>220</v>
      </c>
      <c r="I854" s="252"/>
      <c r="J854" s="448">
        <f t="shared" si="97"/>
        <v>0</v>
      </c>
      <c r="K854" s="439" t="e">
        <f>#REF!*(1-$O$5)</f>
        <v>#REF!</v>
      </c>
      <c r="L854" s="797"/>
      <c r="M854" s="800"/>
      <c r="N854" s="778"/>
      <c r="O854" s="778"/>
      <c r="P854" s="781"/>
      <c r="Q854" s="781"/>
      <c r="R854" s="784"/>
      <c r="U854" s="851"/>
      <c r="V854" s="512"/>
      <c r="W854" s="514"/>
      <c r="X854" s="500"/>
      <c r="Y854" s="502"/>
      <c r="AA854" s="501"/>
      <c r="AB854" s="517"/>
      <c r="AC854" s="518"/>
      <c r="AD854" s="494"/>
      <c r="AE854" s="494"/>
      <c r="AF854" s="494"/>
      <c r="AG854" s="494"/>
    </row>
    <row r="855" spans="2:33">
      <c r="B855" s="786"/>
      <c r="C855" s="816"/>
      <c r="D855" s="790"/>
      <c r="E855" s="791"/>
      <c r="F855" s="798"/>
      <c r="G855" s="795"/>
      <c r="H855" s="436" t="s">
        <v>226</v>
      </c>
      <c r="I855" s="252"/>
      <c r="J855" s="448">
        <f t="shared" si="97"/>
        <v>0</v>
      </c>
      <c r="K855" s="439" t="e">
        <f>#REF!*(1-$O$5)</f>
        <v>#REF!</v>
      </c>
      <c r="L855" s="798"/>
      <c r="M855" s="801"/>
      <c r="N855" s="779"/>
      <c r="O855" s="779"/>
      <c r="P855" s="782"/>
      <c r="Q855" s="782"/>
      <c r="R855" s="785"/>
      <c r="U855" s="851"/>
      <c r="V855" s="512"/>
      <c r="W855" s="514"/>
      <c r="X855" s="500"/>
      <c r="Y855" s="502"/>
      <c r="AA855" s="501"/>
      <c r="AB855" s="517"/>
      <c r="AC855" s="518"/>
      <c r="AD855" s="494"/>
      <c r="AE855" s="494"/>
      <c r="AF855" s="494"/>
      <c r="AG855" s="494"/>
    </row>
    <row r="856" spans="2:33">
      <c r="B856" s="786">
        <v>209</v>
      </c>
      <c r="C856" s="816" t="s">
        <v>842</v>
      </c>
      <c r="D856" s="790"/>
      <c r="E856" s="791">
        <f t="shared" si="96"/>
        <v>0</v>
      </c>
      <c r="F856" s="796">
        <f>E856</f>
        <v>0</v>
      </c>
      <c r="G856" s="793" t="e">
        <f>F856*(1+$L$5)</f>
        <v>#REF!</v>
      </c>
      <c r="H856" s="436" t="s">
        <v>207</v>
      </c>
      <c r="I856" s="252"/>
      <c r="J856" s="448">
        <f t="shared" si="97"/>
        <v>0</v>
      </c>
      <c r="K856" s="439" t="e">
        <f>#REF!*(1-$O$5)</f>
        <v>#REF!</v>
      </c>
      <c r="L856" s="796" t="e">
        <f>SUM(K856*J856,J857*K857,J858*K858,J859*K859)</f>
        <v>#REF!</v>
      </c>
      <c r="M856" s="799">
        <v>6</v>
      </c>
      <c r="N856" s="777" t="e">
        <f>M856*L856</f>
        <v>#REF!</v>
      </c>
      <c r="O856" s="777" t="e">
        <f>N856*(1+$R$5)</f>
        <v>#REF!</v>
      </c>
      <c r="P856" s="780" t="e">
        <f>N856+M856*F856</f>
        <v>#REF!</v>
      </c>
      <c r="Q856" s="780" t="e">
        <f>M856*G856+O856</f>
        <v>#REF!</v>
      </c>
      <c r="R856" s="783" t="e">
        <f>Q856*(1+$U$5)</f>
        <v>#REF!</v>
      </c>
      <c r="U856" s="851"/>
      <c r="V856" s="512"/>
      <c r="W856" s="514"/>
      <c r="X856" s="500"/>
      <c r="Y856" s="502"/>
      <c r="AA856" s="501"/>
      <c r="AB856" s="517"/>
      <c r="AC856" s="518"/>
      <c r="AD856" s="494"/>
      <c r="AE856" s="494"/>
      <c r="AF856" s="494"/>
      <c r="AG856" s="494"/>
    </row>
    <row r="857" spans="2:33">
      <c r="B857" s="786"/>
      <c r="C857" s="816"/>
      <c r="D857" s="790"/>
      <c r="E857" s="791"/>
      <c r="F857" s="797"/>
      <c r="G857" s="794"/>
      <c r="H857" s="436" t="s">
        <v>185</v>
      </c>
      <c r="I857" s="252"/>
      <c r="J857" s="448">
        <f t="shared" si="97"/>
        <v>0</v>
      </c>
      <c r="K857" s="439" t="e">
        <f>#REF!*(1-$O$5)</f>
        <v>#REF!</v>
      </c>
      <c r="L857" s="797"/>
      <c r="M857" s="800"/>
      <c r="N857" s="778"/>
      <c r="O857" s="778"/>
      <c r="P857" s="781"/>
      <c r="Q857" s="781"/>
      <c r="R857" s="784"/>
      <c r="U857" s="851"/>
      <c r="V857" s="512"/>
      <c r="W857" s="514"/>
      <c r="X857" s="500"/>
      <c r="Y857" s="502"/>
      <c r="AA857" s="501"/>
      <c r="AB857" s="517"/>
      <c r="AC857" s="518"/>
      <c r="AD857" s="494"/>
      <c r="AE857" s="494"/>
      <c r="AF857" s="494"/>
      <c r="AG857" s="494"/>
    </row>
    <row r="858" spans="2:33">
      <c r="B858" s="786"/>
      <c r="C858" s="816"/>
      <c r="D858" s="790"/>
      <c r="E858" s="791"/>
      <c r="F858" s="797"/>
      <c r="G858" s="794"/>
      <c r="H858" s="436" t="s">
        <v>220</v>
      </c>
      <c r="I858" s="252"/>
      <c r="J858" s="448">
        <f t="shared" si="97"/>
        <v>0</v>
      </c>
      <c r="K858" s="439" t="e">
        <f>#REF!*(1-$O$5)</f>
        <v>#REF!</v>
      </c>
      <c r="L858" s="797"/>
      <c r="M858" s="800"/>
      <c r="N858" s="778"/>
      <c r="O858" s="778"/>
      <c r="P858" s="781"/>
      <c r="Q858" s="781"/>
      <c r="R858" s="784"/>
      <c r="U858" s="851"/>
      <c r="V858" s="512"/>
      <c r="W858" s="514"/>
      <c r="X858" s="500"/>
      <c r="Y858" s="502"/>
      <c r="AA858" s="501"/>
      <c r="AB858" s="517"/>
      <c r="AC858" s="518"/>
      <c r="AD858" s="494"/>
      <c r="AE858" s="494"/>
      <c r="AF858" s="494"/>
      <c r="AG858" s="494"/>
    </row>
    <row r="859" spans="2:33">
      <c r="B859" s="786"/>
      <c r="C859" s="816"/>
      <c r="D859" s="790"/>
      <c r="E859" s="791"/>
      <c r="F859" s="798"/>
      <c r="G859" s="795"/>
      <c r="H859" s="436" t="s">
        <v>226</v>
      </c>
      <c r="I859" s="252"/>
      <c r="J859" s="448">
        <f t="shared" si="97"/>
        <v>0</v>
      </c>
      <c r="K859" s="439" t="e">
        <f>#REF!*(1-$O$5)</f>
        <v>#REF!</v>
      </c>
      <c r="L859" s="798"/>
      <c r="M859" s="801"/>
      <c r="N859" s="779"/>
      <c r="O859" s="779"/>
      <c r="P859" s="782"/>
      <c r="Q859" s="782"/>
      <c r="R859" s="785"/>
      <c r="U859" s="851"/>
      <c r="V859" s="512"/>
      <c r="W859" s="514"/>
      <c r="X859" s="500"/>
      <c r="Y859" s="502"/>
      <c r="AA859" s="501"/>
      <c r="AB859" s="517"/>
      <c r="AC859" s="518"/>
      <c r="AD859" s="494"/>
      <c r="AE859" s="494"/>
      <c r="AF859" s="494"/>
      <c r="AG859" s="494"/>
    </row>
    <row r="860" spans="2:33">
      <c r="B860" s="786">
        <v>210</v>
      </c>
      <c r="C860" s="816" t="s">
        <v>843</v>
      </c>
      <c r="D860" s="790"/>
      <c r="E860" s="791">
        <f t="shared" si="96"/>
        <v>0</v>
      </c>
      <c r="F860" s="796">
        <f>E860</f>
        <v>0</v>
      </c>
      <c r="G860" s="793" t="e">
        <f>F860*(1+$L$5)</f>
        <v>#REF!</v>
      </c>
      <c r="H860" s="436" t="s">
        <v>207</v>
      </c>
      <c r="I860" s="252"/>
      <c r="J860" s="448">
        <f t="shared" si="97"/>
        <v>0</v>
      </c>
      <c r="K860" s="439" t="e">
        <f>#REF!*(1-$O$5)</f>
        <v>#REF!</v>
      </c>
      <c r="L860" s="796" t="e">
        <f>SUM(K860*J860,J861*K861,J862*K862,J863*K863)</f>
        <v>#REF!</v>
      </c>
      <c r="M860" s="799">
        <v>7</v>
      </c>
      <c r="N860" s="777" t="e">
        <f>M860*L860</f>
        <v>#REF!</v>
      </c>
      <c r="O860" s="777" t="e">
        <f>N860*(1+$R$5)</f>
        <v>#REF!</v>
      </c>
      <c r="P860" s="780" t="e">
        <f>N860+M860*F860</f>
        <v>#REF!</v>
      </c>
      <c r="Q860" s="780" t="e">
        <f>M860*G860+O860</f>
        <v>#REF!</v>
      </c>
      <c r="R860" s="783" t="e">
        <f>Q860*(1+$U$5)</f>
        <v>#REF!</v>
      </c>
      <c r="U860" s="851"/>
      <c r="V860" s="512"/>
      <c r="W860" s="514"/>
      <c r="X860" s="500"/>
      <c r="Y860" s="502"/>
      <c r="AA860" s="501"/>
      <c r="AB860" s="517"/>
      <c r="AC860" s="518"/>
      <c r="AD860" s="494"/>
      <c r="AE860" s="494"/>
      <c r="AF860" s="494"/>
      <c r="AG860" s="494"/>
    </row>
    <row r="861" spans="2:33">
      <c r="B861" s="786"/>
      <c r="C861" s="816"/>
      <c r="D861" s="790"/>
      <c r="E861" s="791"/>
      <c r="F861" s="797"/>
      <c r="G861" s="794"/>
      <c r="H861" s="436" t="s">
        <v>185</v>
      </c>
      <c r="I861" s="252"/>
      <c r="J861" s="448">
        <f t="shared" si="97"/>
        <v>0</v>
      </c>
      <c r="K861" s="439" t="e">
        <f>#REF!*(1-$O$5)</f>
        <v>#REF!</v>
      </c>
      <c r="L861" s="797"/>
      <c r="M861" s="800"/>
      <c r="N861" s="778"/>
      <c r="O861" s="778"/>
      <c r="P861" s="781"/>
      <c r="Q861" s="781"/>
      <c r="R861" s="784"/>
      <c r="U861" s="851"/>
      <c r="V861" s="512"/>
      <c r="W861" s="514"/>
      <c r="X861" s="500"/>
      <c r="Y861" s="502"/>
      <c r="AA861" s="501"/>
      <c r="AB861" s="517"/>
      <c r="AC861" s="518"/>
      <c r="AD861" s="494"/>
      <c r="AE861" s="494"/>
      <c r="AF861" s="494"/>
      <c r="AG861" s="494"/>
    </row>
    <row r="862" spans="2:33">
      <c r="B862" s="786"/>
      <c r="C862" s="816"/>
      <c r="D862" s="790"/>
      <c r="E862" s="791"/>
      <c r="F862" s="797"/>
      <c r="G862" s="794"/>
      <c r="H862" s="436" t="s">
        <v>220</v>
      </c>
      <c r="I862" s="252"/>
      <c r="J862" s="448">
        <f t="shared" si="97"/>
        <v>0</v>
      </c>
      <c r="K862" s="439" t="e">
        <f>#REF!*(1-$O$5)</f>
        <v>#REF!</v>
      </c>
      <c r="L862" s="797"/>
      <c r="M862" s="800"/>
      <c r="N862" s="778"/>
      <c r="O862" s="778"/>
      <c r="P862" s="781"/>
      <c r="Q862" s="781"/>
      <c r="R862" s="784"/>
      <c r="U862" s="851"/>
      <c r="V862" s="512"/>
      <c r="W862" s="514"/>
      <c r="X862" s="500"/>
      <c r="Y862" s="502"/>
      <c r="AA862" s="501"/>
      <c r="AB862" s="517"/>
      <c r="AC862" s="518"/>
      <c r="AD862" s="494"/>
      <c r="AE862" s="494"/>
      <c r="AF862" s="494"/>
      <c r="AG862" s="494"/>
    </row>
    <row r="863" spans="2:33">
      <c r="B863" s="786"/>
      <c r="C863" s="816"/>
      <c r="D863" s="790"/>
      <c r="E863" s="791"/>
      <c r="F863" s="798"/>
      <c r="G863" s="795"/>
      <c r="H863" s="436" t="s">
        <v>226</v>
      </c>
      <c r="I863" s="252"/>
      <c r="J863" s="448">
        <f t="shared" si="97"/>
        <v>0</v>
      </c>
      <c r="K863" s="439" t="e">
        <f>#REF!*(1-$O$5)</f>
        <v>#REF!</v>
      </c>
      <c r="L863" s="798"/>
      <c r="M863" s="801"/>
      <c r="N863" s="779"/>
      <c r="O863" s="779"/>
      <c r="P863" s="782"/>
      <c r="Q863" s="782"/>
      <c r="R863" s="785"/>
      <c r="U863" s="851"/>
      <c r="V863" s="512"/>
      <c r="W863" s="514"/>
      <c r="X863" s="500"/>
      <c r="Y863" s="502"/>
      <c r="AA863" s="501"/>
      <c r="AB863" s="517"/>
      <c r="AC863" s="518"/>
      <c r="AD863" s="494"/>
      <c r="AE863" s="494"/>
      <c r="AF863" s="494"/>
      <c r="AG863" s="494"/>
    </row>
    <row r="864" spans="2:33">
      <c r="B864" s="786">
        <v>211</v>
      </c>
      <c r="C864" s="816" t="s">
        <v>844</v>
      </c>
      <c r="D864" s="790"/>
      <c r="E864" s="791">
        <f t="shared" si="96"/>
        <v>0</v>
      </c>
      <c r="F864" s="796">
        <f>E864</f>
        <v>0</v>
      </c>
      <c r="G864" s="793" t="e">
        <f>F864*(1+$L$5)</f>
        <v>#REF!</v>
      </c>
      <c r="H864" s="436" t="s">
        <v>207</v>
      </c>
      <c r="I864" s="252"/>
      <c r="J864" s="448">
        <f t="shared" si="97"/>
        <v>0</v>
      </c>
      <c r="K864" s="439" t="e">
        <f>#REF!*(1-$O$5)</f>
        <v>#REF!</v>
      </c>
      <c r="L864" s="796" t="e">
        <f>SUM(K864*J864,J865*K865,J866*K866,J867*K867)</f>
        <v>#REF!</v>
      </c>
      <c r="M864" s="799">
        <v>8</v>
      </c>
      <c r="N864" s="777" t="e">
        <f>M864*L864</f>
        <v>#REF!</v>
      </c>
      <c r="O864" s="777" t="e">
        <f>N864*(1+$R$5)</f>
        <v>#REF!</v>
      </c>
      <c r="P864" s="780" t="e">
        <f>N864+M864*F864</f>
        <v>#REF!</v>
      </c>
      <c r="Q864" s="780" t="e">
        <f>M864*G864+O864</f>
        <v>#REF!</v>
      </c>
      <c r="R864" s="783" t="e">
        <f>Q864*(1+$U$5)</f>
        <v>#REF!</v>
      </c>
      <c r="U864" s="562"/>
      <c r="V864" s="512"/>
      <c r="W864" s="514"/>
      <c r="X864" s="500"/>
      <c r="Y864" s="502"/>
      <c r="AA864" s="501"/>
      <c r="AB864" s="517"/>
      <c r="AC864" s="518"/>
      <c r="AD864" s="494"/>
      <c r="AE864" s="494"/>
      <c r="AF864" s="494"/>
      <c r="AG864" s="494"/>
    </row>
    <row r="865" spans="2:33">
      <c r="B865" s="786"/>
      <c r="C865" s="816"/>
      <c r="D865" s="790"/>
      <c r="E865" s="791"/>
      <c r="F865" s="797"/>
      <c r="G865" s="794"/>
      <c r="H865" s="436" t="s">
        <v>185</v>
      </c>
      <c r="I865" s="252"/>
      <c r="J865" s="448">
        <f t="shared" si="97"/>
        <v>0</v>
      </c>
      <c r="K865" s="439" t="e">
        <f>#REF!*(1-$O$5)</f>
        <v>#REF!</v>
      </c>
      <c r="L865" s="797"/>
      <c r="M865" s="800"/>
      <c r="N865" s="778"/>
      <c r="O865" s="778"/>
      <c r="P865" s="781"/>
      <c r="Q865" s="781"/>
      <c r="R865" s="784"/>
      <c r="U865" s="562"/>
      <c r="V865" s="512"/>
      <c r="W865" s="514"/>
      <c r="X865" s="500"/>
      <c r="Y865" s="502"/>
      <c r="AA865" s="501"/>
      <c r="AB865" s="517"/>
      <c r="AC865" s="518"/>
      <c r="AD865" s="494"/>
      <c r="AE865" s="494"/>
      <c r="AF865" s="494"/>
      <c r="AG865" s="494"/>
    </row>
    <row r="866" spans="2:33">
      <c r="B866" s="786"/>
      <c r="C866" s="816"/>
      <c r="D866" s="790"/>
      <c r="E866" s="791"/>
      <c r="F866" s="797"/>
      <c r="G866" s="794"/>
      <c r="H866" s="436" t="s">
        <v>220</v>
      </c>
      <c r="I866" s="252"/>
      <c r="J866" s="448">
        <f t="shared" si="97"/>
        <v>0</v>
      </c>
      <c r="K866" s="439" t="e">
        <f>#REF!*(1-$O$5)</f>
        <v>#REF!</v>
      </c>
      <c r="L866" s="797"/>
      <c r="M866" s="800"/>
      <c r="N866" s="778"/>
      <c r="O866" s="778"/>
      <c r="P866" s="781"/>
      <c r="Q866" s="781"/>
      <c r="R866" s="784"/>
      <c r="U866" s="562"/>
      <c r="V866" s="512"/>
      <c r="W866" s="514"/>
      <c r="X866" s="500"/>
      <c r="Y866" s="502"/>
      <c r="AA866" s="501"/>
      <c r="AB866" s="517"/>
      <c r="AC866" s="518"/>
      <c r="AD866" s="494"/>
      <c r="AE866" s="494"/>
      <c r="AF866" s="494"/>
      <c r="AG866" s="494"/>
    </row>
    <row r="867" spans="2:33">
      <c r="B867" s="786"/>
      <c r="C867" s="816"/>
      <c r="D867" s="790"/>
      <c r="E867" s="791"/>
      <c r="F867" s="798"/>
      <c r="G867" s="795"/>
      <c r="H867" s="436" t="s">
        <v>226</v>
      </c>
      <c r="I867" s="252"/>
      <c r="J867" s="448">
        <f t="shared" si="97"/>
        <v>0</v>
      </c>
      <c r="K867" s="439" t="e">
        <f>#REF!*(1-$O$5)</f>
        <v>#REF!</v>
      </c>
      <c r="L867" s="798"/>
      <c r="M867" s="801"/>
      <c r="N867" s="779"/>
      <c r="O867" s="779"/>
      <c r="P867" s="782"/>
      <c r="Q867" s="782"/>
      <c r="R867" s="785"/>
      <c r="U867" s="562"/>
      <c r="V867" s="512"/>
      <c r="W867" s="514"/>
      <c r="X867" s="500"/>
      <c r="Y867" s="502"/>
      <c r="AA867" s="501"/>
      <c r="AB867" s="517"/>
      <c r="AC867" s="518"/>
      <c r="AD867" s="494"/>
      <c r="AE867" s="494"/>
      <c r="AF867" s="494"/>
      <c r="AG867" s="494"/>
    </row>
    <row r="868" spans="2:33">
      <c r="B868" s="786">
        <v>212</v>
      </c>
      <c r="C868" s="816" t="s">
        <v>845</v>
      </c>
      <c r="D868" s="790"/>
      <c r="E868" s="791">
        <f t="shared" si="96"/>
        <v>0</v>
      </c>
      <c r="F868" s="796">
        <f>E868</f>
        <v>0</v>
      </c>
      <c r="G868" s="793" t="e">
        <f>F868*(1+$L$5)</f>
        <v>#REF!</v>
      </c>
      <c r="H868" s="436" t="s">
        <v>207</v>
      </c>
      <c r="I868" s="252"/>
      <c r="J868" s="448">
        <f t="shared" si="97"/>
        <v>0</v>
      </c>
      <c r="K868" s="439" t="e">
        <f>#REF!*(1-$O$5)</f>
        <v>#REF!</v>
      </c>
      <c r="L868" s="796" t="e">
        <f>SUM(K868*J868,J869*K869,J870*K870,J871*K871)</f>
        <v>#REF!</v>
      </c>
      <c r="M868" s="799">
        <v>9</v>
      </c>
      <c r="N868" s="777" t="e">
        <f>M868*L868</f>
        <v>#REF!</v>
      </c>
      <c r="O868" s="777" t="e">
        <f>N868*(1+$R$5)</f>
        <v>#REF!</v>
      </c>
      <c r="P868" s="780" t="e">
        <f>N868+M868*F868</f>
        <v>#REF!</v>
      </c>
      <c r="Q868" s="780" t="e">
        <f>M868*G868+O868</f>
        <v>#REF!</v>
      </c>
      <c r="R868" s="783" t="e">
        <f>Q868*(1+$U$5)</f>
        <v>#REF!</v>
      </c>
      <c r="U868" s="562"/>
      <c r="V868" s="512"/>
      <c r="W868" s="514"/>
      <c r="X868" s="500"/>
      <c r="Y868" s="502"/>
      <c r="AA868" s="501"/>
      <c r="AB868" s="517"/>
      <c r="AC868" s="518"/>
      <c r="AD868" s="494"/>
      <c r="AE868" s="494"/>
      <c r="AF868" s="494"/>
      <c r="AG868" s="494"/>
    </row>
    <row r="869" spans="2:33">
      <c r="B869" s="786"/>
      <c r="C869" s="816"/>
      <c r="D869" s="790"/>
      <c r="E869" s="791"/>
      <c r="F869" s="797"/>
      <c r="G869" s="794"/>
      <c r="H869" s="436" t="s">
        <v>185</v>
      </c>
      <c r="I869" s="252"/>
      <c r="J869" s="448">
        <f t="shared" si="97"/>
        <v>0</v>
      </c>
      <c r="K869" s="439" t="e">
        <f>#REF!*(1-$O$5)</f>
        <v>#REF!</v>
      </c>
      <c r="L869" s="797"/>
      <c r="M869" s="800"/>
      <c r="N869" s="778"/>
      <c r="O869" s="778"/>
      <c r="P869" s="781"/>
      <c r="Q869" s="781"/>
      <c r="R869" s="784"/>
      <c r="U869" s="562"/>
      <c r="V869" s="512"/>
      <c r="W869" s="514"/>
      <c r="X869" s="500"/>
      <c r="Y869" s="502"/>
      <c r="AA869" s="501"/>
      <c r="AB869" s="517"/>
      <c r="AC869" s="518"/>
      <c r="AD869" s="494"/>
      <c r="AE869" s="494"/>
      <c r="AF869" s="494"/>
      <c r="AG869" s="494"/>
    </row>
    <row r="870" spans="2:33">
      <c r="B870" s="786"/>
      <c r="C870" s="816"/>
      <c r="D870" s="790"/>
      <c r="E870" s="791"/>
      <c r="F870" s="797"/>
      <c r="G870" s="794"/>
      <c r="H870" s="436" t="s">
        <v>220</v>
      </c>
      <c r="I870" s="252"/>
      <c r="J870" s="448">
        <f t="shared" si="97"/>
        <v>0</v>
      </c>
      <c r="K870" s="439" t="e">
        <f>#REF!*(1-$O$5)</f>
        <v>#REF!</v>
      </c>
      <c r="L870" s="797"/>
      <c r="M870" s="800"/>
      <c r="N870" s="778"/>
      <c r="O870" s="778"/>
      <c r="P870" s="781"/>
      <c r="Q870" s="781"/>
      <c r="R870" s="784"/>
      <c r="U870" s="562"/>
      <c r="V870" s="512"/>
      <c r="W870" s="514"/>
      <c r="X870" s="500"/>
      <c r="Y870" s="502"/>
      <c r="AA870" s="501"/>
      <c r="AB870" s="517"/>
      <c r="AC870" s="518"/>
      <c r="AD870" s="494"/>
      <c r="AE870" s="494"/>
      <c r="AF870" s="494"/>
      <c r="AG870" s="494"/>
    </row>
    <row r="871" spans="2:33">
      <c r="B871" s="786"/>
      <c r="C871" s="816"/>
      <c r="D871" s="790"/>
      <c r="E871" s="791"/>
      <c r="F871" s="798"/>
      <c r="G871" s="795"/>
      <c r="H871" s="436" t="s">
        <v>226</v>
      </c>
      <c r="I871" s="252"/>
      <c r="J871" s="448">
        <f t="shared" si="97"/>
        <v>0</v>
      </c>
      <c r="K871" s="439" t="e">
        <f>#REF!*(1-$O$5)</f>
        <v>#REF!</v>
      </c>
      <c r="L871" s="798"/>
      <c r="M871" s="801"/>
      <c r="N871" s="779"/>
      <c r="O871" s="779"/>
      <c r="P871" s="782"/>
      <c r="Q871" s="782"/>
      <c r="R871" s="785"/>
      <c r="U871" s="562"/>
      <c r="V871" s="512"/>
      <c r="W871" s="514"/>
      <c r="X871" s="500"/>
      <c r="Y871" s="502"/>
      <c r="AA871" s="501"/>
      <c r="AB871" s="517"/>
      <c r="AC871" s="518"/>
      <c r="AD871" s="494"/>
      <c r="AE871" s="494"/>
      <c r="AF871" s="494"/>
      <c r="AG871" s="494"/>
    </row>
    <row r="872" spans="2:33">
      <c r="B872" s="786">
        <v>213</v>
      </c>
      <c r="C872" s="816" t="s">
        <v>1165</v>
      </c>
      <c r="D872" s="790"/>
      <c r="E872" s="791">
        <f t="shared" si="96"/>
        <v>0</v>
      </c>
      <c r="F872" s="796">
        <f>E872</f>
        <v>0</v>
      </c>
      <c r="G872" s="793" t="e">
        <f>F872*(1+$L$5)</f>
        <v>#REF!</v>
      </c>
      <c r="H872" s="436" t="s">
        <v>207</v>
      </c>
      <c r="I872" s="252"/>
      <c r="J872" s="448">
        <f t="shared" ref="J872:J883" si="98">I872/60</f>
        <v>0</v>
      </c>
      <c r="K872" s="439" t="e">
        <f>#REF!*(1-$O$5)</f>
        <v>#REF!</v>
      </c>
      <c r="L872" s="796" t="e">
        <f>SUM(K872*J872,J873*K873,J874*K874,J875*K875)</f>
        <v>#REF!</v>
      </c>
      <c r="M872" s="799">
        <v>0</v>
      </c>
      <c r="N872" s="777" t="e">
        <f>M872*L872</f>
        <v>#REF!</v>
      </c>
      <c r="O872" s="777" t="e">
        <f>N872*(1+$R$5)</f>
        <v>#REF!</v>
      </c>
      <c r="P872" s="780" t="e">
        <f>N872+M872*F872</f>
        <v>#REF!</v>
      </c>
      <c r="Q872" s="780" t="e">
        <f>M872*G872+O872</f>
        <v>#REF!</v>
      </c>
      <c r="R872" s="783" t="e">
        <f>Q872*(1+$U$5)</f>
        <v>#REF!</v>
      </c>
      <c r="U872" s="562"/>
      <c r="V872" s="512"/>
      <c r="W872" s="514"/>
      <c r="X872" s="500"/>
      <c r="Y872" s="502"/>
      <c r="AA872" s="501"/>
      <c r="AB872" s="517"/>
      <c r="AC872" s="518"/>
      <c r="AD872" s="494"/>
      <c r="AE872" s="494"/>
      <c r="AF872" s="494"/>
      <c r="AG872" s="494"/>
    </row>
    <row r="873" spans="2:33">
      <c r="B873" s="786"/>
      <c r="C873" s="816"/>
      <c r="D873" s="790"/>
      <c r="E873" s="791"/>
      <c r="F873" s="797"/>
      <c r="G873" s="794"/>
      <c r="H873" s="436" t="s">
        <v>185</v>
      </c>
      <c r="I873" s="252"/>
      <c r="J873" s="448">
        <f t="shared" si="98"/>
        <v>0</v>
      </c>
      <c r="K873" s="439" t="e">
        <f>#REF!*(1-$O$5)</f>
        <v>#REF!</v>
      </c>
      <c r="L873" s="797"/>
      <c r="M873" s="800"/>
      <c r="N873" s="778"/>
      <c r="O873" s="778"/>
      <c r="P873" s="781"/>
      <c r="Q873" s="781"/>
      <c r="R873" s="784"/>
      <c r="U873" s="562"/>
      <c r="V873" s="512"/>
      <c r="W873" s="514"/>
      <c r="X873" s="500"/>
      <c r="Y873" s="502"/>
      <c r="AA873" s="501"/>
      <c r="AB873" s="517"/>
      <c r="AC873" s="518"/>
      <c r="AD873" s="494"/>
      <c r="AE873" s="494"/>
      <c r="AF873" s="494"/>
      <c r="AG873" s="494"/>
    </row>
    <row r="874" spans="2:33">
      <c r="B874" s="786"/>
      <c r="C874" s="816"/>
      <c r="D874" s="790"/>
      <c r="E874" s="791"/>
      <c r="F874" s="797"/>
      <c r="G874" s="794"/>
      <c r="H874" s="436" t="s">
        <v>220</v>
      </c>
      <c r="I874" s="252">
        <v>9</v>
      </c>
      <c r="J874" s="448">
        <f t="shared" si="98"/>
        <v>0.15</v>
      </c>
      <c r="K874" s="439" t="e">
        <f>#REF!*(1-$O$5)</f>
        <v>#REF!</v>
      </c>
      <c r="L874" s="797"/>
      <c r="M874" s="800"/>
      <c r="N874" s="778"/>
      <c r="O874" s="778"/>
      <c r="P874" s="781"/>
      <c r="Q874" s="781"/>
      <c r="R874" s="784"/>
      <c r="U874" s="562"/>
      <c r="V874" s="512"/>
      <c r="W874" s="514"/>
      <c r="X874" s="500"/>
      <c r="Y874" s="502"/>
      <c r="AA874" s="501"/>
      <c r="AB874" s="517"/>
      <c r="AC874" s="518"/>
      <c r="AD874" s="494"/>
      <c r="AE874" s="494"/>
      <c r="AF874" s="494"/>
      <c r="AG874" s="494"/>
    </row>
    <row r="875" spans="2:33">
      <c r="B875" s="786"/>
      <c r="C875" s="816"/>
      <c r="D875" s="790"/>
      <c r="E875" s="791"/>
      <c r="F875" s="798"/>
      <c r="G875" s="795"/>
      <c r="H875" s="436" t="s">
        <v>226</v>
      </c>
      <c r="I875" s="252"/>
      <c r="J875" s="448">
        <f t="shared" si="98"/>
        <v>0</v>
      </c>
      <c r="K875" s="439" t="e">
        <f>#REF!*(1-$O$5)</f>
        <v>#REF!</v>
      </c>
      <c r="L875" s="798"/>
      <c r="M875" s="801"/>
      <c r="N875" s="779"/>
      <c r="O875" s="779"/>
      <c r="P875" s="782"/>
      <c r="Q875" s="782"/>
      <c r="R875" s="785"/>
      <c r="U875" s="562"/>
      <c r="V875" s="512"/>
      <c r="W875" s="514"/>
      <c r="X875" s="500"/>
      <c r="Y875" s="502"/>
      <c r="AA875" s="501"/>
      <c r="AB875" s="517"/>
      <c r="AC875" s="518"/>
      <c r="AD875" s="494"/>
      <c r="AE875" s="494"/>
      <c r="AF875" s="494"/>
      <c r="AG875" s="494"/>
    </row>
    <row r="876" spans="2:33">
      <c r="B876" s="786">
        <v>214</v>
      </c>
      <c r="C876" s="816" t="s">
        <v>1168</v>
      </c>
      <c r="D876" s="790"/>
      <c r="E876" s="791">
        <f t="shared" si="96"/>
        <v>0</v>
      </c>
      <c r="F876" s="796">
        <f>E876</f>
        <v>0</v>
      </c>
      <c r="G876" s="793" t="e">
        <f>F876*(1+$L$5)</f>
        <v>#REF!</v>
      </c>
      <c r="H876" s="436" t="s">
        <v>207</v>
      </c>
      <c r="I876" s="252"/>
      <c r="J876" s="448">
        <f t="shared" si="98"/>
        <v>0</v>
      </c>
      <c r="K876" s="439" t="e">
        <f>#REF!*(1-$O$5)</f>
        <v>#REF!</v>
      </c>
      <c r="L876" s="796" t="e">
        <f>SUM(K876*J876,J877*K877,J878*K878,J879*K879)</f>
        <v>#REF!</v>
      </c>
      <c r="M876" s="799">
        <v>1</v>
      </c>
      <c r="N876" s="777" t="e">
        <f>M876*L876</f>
        <v>#REF!</v>
      </c>
      <c r="O876" s="777" t="e">
        <f>N876*(1+$R$5)</f>
        <v>#REF!</v>
      </c>
      <c r="P876" s="780" t="e">
        <f>N876+M876*F876</f>
        <v>#REF!</v>
      </c>
      <c r="Q876" s="780" t="e">
        <f>M876*G876+O876</f>
        <v>#REF!</v>
      </c>
      <c r="R876" s="783" t="e">
        <f>Q876*(1+$U$5)</f>
        <v>#REF!</v>
      </c>
      <c r="U876" s="562"/>
      <c r="V876" s="512"/>
      <c r="W876" s="514"/>
      <c r="X876" s="500"/>
      <c r="Y876" s="502"/>
      <c r="AA876" s="501"/>
      <c r="AB876" s="517"/>
      <c r="AC876" s="518"/>
      <c r="AD876" s="494"/>
      <c r="AE876" s="494"/>
      <c r="AF876" s="494"/>
      <c r="AG876" s="494"/>
    </row>
    <row r="877" spans="2:33">
      <c r="B877" s="786"/>
      <c r="C877" s="816"/>
      <c r="D877" s="790"/>
      <c r="E877" s="791"/>
      <c r="F877" s="797"/>
      <c r="G877" s="794"/>
      <c r="H877" s="436" t="s">
        <v>185</v>
      </c>
      <c r="I877" s="252"/>
      <c r="J877" s="448">
        <f t="shared" si="98"/>
        <v>0</v>
      </c>
      <c r="K877" s="439" t="e">
        <f>#REF!*(1-$O$5)</f>
        <v>#REF!</v>
      </c>
      <c r="L877" s="797"/>
      <c r="M877" s="800"/>
      <c r="N877" s="778"/>
      <c r="O877" s="778"/>
      <c r="P877" s="781"/>
      <c r="Q877" s="781"/>
      <c r="R877" s="784"/>
      <c r="U877" s="562"/>
      <c r="V877" s="512"/>
      <c r="W877" s="514"/>
      <c r="X877" s="500"/>
      <c r="Y877" s="502"/>
      <c r="AA877" s="501"/>
      <c r="AB877" s="517"/>
      <c r="AC877" s="518"/>
      <c r="AD877" s="494"/>
      <c r="AE877" s="494"/>
      <c r="AF877" s="494"/>
      <c r="AG877" s="494"/>
    </row>
    <row r="878" spans="2:33">
      <c r="B878" s="786"/>
      <c r="C878" s="816"/>
      <c r="D878" s="790"/>
      <c r="E878" s="791"/>
      <c r="F878" s="797"/>
      <c r="G878" s="794"/>
      <c r="H878" s="436" t="s">
        <v>220</v>
      </c>
      <c r="I878" s="252">
        <v>10</v>
      </c>
      <c r="J878" s="448">
        <f t="shared" si="98"/>
        <v>0.16666666666666666</v>
      </c>
      <c r="K878" s="439" t="e">
        <f>#REF!*(1-$O$5)</f>
        <v>#REF!</v>
      </c>
      <c r="L878" s="797"/>
      <c r="M878" s="800"/>
      <c r="N878" s="778"/>
      <c r="O878" s="778"/>
      <c r="P878" s="781"/>
      <c r="Q878" s="781"/>
      <c r="R878" s="784"/>
      <c r="U878" s="562"/>
      <c r="V878" s="512"/>
      <c r="W878" s="514"/>
      <c r="X878" s="500"/>
      <c r="Y878" s="502"/>
      <c r="AA878" s="501"/>
      <c r="AB878" s="517"/>
      <c r="AC878" s="518"/>
      <c r="AD878" s="494"/>
      <c r="AE878" s="494"/>
      <c r="AF878" s="494"/>
      <c r="AG878" s="494"/>
    </row>
    <row r="879" spans="2:33">
      <c r="B879" s="786"/>
      <c r="C879" s="816"/>
      <c r="D879" s="790"/>
      <c r="E879" s="791"/>
      <c r="F879" s="798"/>
      <c r="G879" s="795"/>
      <c r="H879" s="436" t="s">
        <v>226</v>
      </c>
      <c r="I879" s="252"/>
      <c r="J879" s="448">
        <f t="shared" si="98"/>
        <v>0</v>
      </c>
      <c r="K879" s="439" t="e">
        <f>#REF!*(1-$O$5)</f>
        <v>#REF!</v>
      </c>
      <c r="L879" s="798"/>
      <c r="M879" s="801"/>
      <c r="N879" s="779"/>
      <c r="O879" s="779"/>
      <c r="P879" s="782"/>
      <c r="Q879" s="782"/>
      <c r="R879" s="785"/>
      <c r="U879" s="562"/>
      <c r="V879" s="512"/>
      <c r="W879" s="514"/>
      <c r="X879" s="500"/>
      <c r="Y879" s="502"/>
      <c r="AA879" s="501"/>
      <c r="AB879" s="517"/>
      <c r="AC879" s="518"/>
      <c r="AD879" s="494"/>
      <c r="AE879" s="494"/>
      <c r="AF879" s="494"/>
      <c r="AG879" s="494"/>
    </row>
    <row r="880" spans="2:33">
      <c r="B880" s="786">
        <v>215</v>
      </c>
      <c r="C880" s="816" t="s">
        <v>1169</v>
      </c>
      <c r="D880" s="790"/>
      <c r="E880" s="791">
        <f t="shared" si="96"/>
        <v>0</v>
      </c>
      <c r="F880" s="796">
        <f>E880</f>
        <v>0</v>
      </c>
      <c r="G880" s="793" t="e">
        <f>F880*(1+$L$5)</f>
        <v>#REF!</v>
      </c>
      <c r="H880" s="436" t="s">
        <v>207</v>
      </c>
      <c r="I880" s="252"/>
      <c r="J880" s="448">
        <f t="shared" si="98"/>
        <v>0</v>
      </c>
      <c r="K880" s="439" t="e">
        <f>#REF!*(1-$O$5)</f>
        <v>#REF!</v>
      </c>
      <c r="L880" s="796" t="e">
        <f>SUM(K880*J880,J881*K881,J882*K882,J883*K883)</f>
        <v>#REF!</v>
      </c>
      <c r="M880" s="799">
        <v>1</v>
      </c>
      <c r="N880" s="777" t="e">
        <f>M880*L880</f>
        <v>#REF!</v>
      </c>
      <c r="O880" s="777" t="e">
        <f>N880*(1+$R$5)</f>
        <v>#REF!</v>
      </c>
      <c r="P880" s="780" t="e">
        <f>N880+M880*F880</f>
        <v>#REF!</v>
      </c>
      <c r="Q880" s="780" t="e">
        <f>M880*G880+O880</f>
        <v>#REF!</v>
      </c>
      <c r="R880" s="783" t="e">
        <f>Q880*(1+$U$5)</f>
        <v>#REF!</v>
      </c>
      <c r="U880" s="562"/>
      <c r="V880" s="512"/>
      <c r="W880" s="514"/>
      <c r="X880" s="500"/>
      <c r="Y880" s="502"/>
      <c r="AA880" s="501"/>
      <c r="AB880" s="517"/>
      <c r="AC880" s="518"/>
      <c r="AD880" s="494"/>
      <c r="AE880" s="494"/>
      <c r="AF880" s="494"/>
      <c r="AG880" s="494"/>
    </row>
    <row r="881" spans="2:33">
      <c r="B881" s="786"/>
      <c r="C881" s="816"/>
      <c r="D881" s="790"/>
      <c r="E881" s="791"/>
      <c r="F881" s="797"/>
      <c r="G881" s="794"/>
      <c r="H881" s="436" t="s">
        <v>185</v>
      </c>
      <c r="I881" s="252"/>
      <c r="J881" s="448">
        <f t="shared" si="98"/>
        <v>0</v>
      </c>
      <c r="K881" s="439" t="e">
        <f>#REF!*(1-$O$5)</f>
        <v>#REF!</v>
      </c>
      <c r="L881" s="797"/>
      <c r="M881" s="800"/>
      <c r="N881" s="778"/>
      <c r="O881" s="778"/>
      <c r="P881" s="781"/>
      <c r="Q881" s="781"/>
      <c r="R881" s="784"/>
      <c r="U881" s="562"/>
      <c r="V881" s="512"/>
      <c r="W881" s="514"/>
      <c r="X881" s="500"/>
      <c r="Y881" s="502"/>
      <c r="AA881" s="501"/>
      <c r="AB881" s="517"/>
      <c r="AC881" s="518"/>
      <c r="AD881" s="494"/>
      <c r="AE881" s="494"/>
      <c r="AF881" s="494"/>
      <c r="AG881" s="494"/>
    </row>
    <row r="882" spans="2:33">
      <c r="B882" s="786"/>
      <c r="C882" s="816"/>
      <c r="D882" s="790"/>
      <c r="E882" s="791"/>
      <c r="F882" s="797"/>
      <c r="G882" s="794"/>
      <c r="H882" s="436" t="s">
        <v>220</v>
      </c>
      <c r="I882" s="252">
        <v>0.5</v>
      </c>
      <c r="J882" s="448">
        <f t="shared" si="98"/>
        <v>8.3333333333333332E-3</v>
      </c>
      <c r="K882" s="439" t="e">
        <f>#REF!*(1-$O$5)</f>
        <v>#REF!</v>
      </c>
      <c r="L882" s="797"/>
      <c r="M882" s="800"/>
      <c r="N882" s="778"/>
      <c r="O882" s="778"/>
      <c r="P882" s="781"/>
      <c r="Q882" s="781"/>
      <c r="R882" s="784"/>
      <c r="U882" s="562"/>
      <c r="V882" s="512"/>
      <c r="W882" s="514"/>
      <c r="X882" s="500"/>
      <c r="Y882" s="502"/>
      <c r="AA882" s="501"/>
      <c r="AB882" s="517"/>
      <c r="AC882" s="518"/>
      <c r="AD882" s="494"/>
      <c r="AE882" s="494"/>
      <c r="AF882" s="494"/>
      <c r="AG882" s="494"/>
    </row>
    <row r="883" spans="2:33">
      <c r="B883" s="786"/>
      <c r="C883" s="816"/>
      <c r="D883" s="790"/>
      <c r="E883" s="791"/>
      <c r="F883" s="798"/>
      <c r="G883" s="795"/>
      <c r="H883" s="436" t="s">
        <v>226</v>
      </c>
      <c r="I883" s="252"/>
      <c r="J883" s="448">
        <f t="shared" si="98"/>
        <v>0</v>
      </c>
      <c r="K883" s="439" t="e">
        <f>#REF!*(1-$O$5)</f>
        <v>#REF!</v>
      </c>
      <c r="L883" s="798"/>
      <c r="M883" s="801"/>
      <c r="N883" s="779"/>
      <c r="O883" s="779"/>
      <c r="P883" s="782"/>
      <c r="Q883" s="782"/>
      <c r="R883" s="785"/>
      <c r="U883" s="562"/>
      <c r="V883" s="512"/>
      <c r="W883" s="514"/>
      <c r="X883" s="500"/>
      <c r="Y883" s="502"/>
      <c r="AA883" s="501"/>
      <c r="AB883" s="517"/>
      <c r="AC883" s="518"/>
      <c r="AD883" s="494"/>
      <c r="AE883" s="494"/>
      <c r="AF883" s="494"/>
      <c r="AG883" s="494"/>
    </row>
    <row r="884" spans="2:33">
      <c r="B884" s="786">
        <v>216</v>
      </c>
      <c r="C884" s="816" t="s">
        <v>1166</v>
      </c>
      <c r="D884" s="790"/>
      <c r="E884" s="791">
        <f t="shared" si="96"/>
        <v>0</v>
      </c>
      <c r="F884" s="796">
        <f>E884</f>
        <v>0</v>
      </c>
      <c r="G884" s="793" t="e">
        <f>F884*(1+$L$5)</f>
        <v>#REF!</v>
      </c>
      <c r="H884" s="436" t="s">
        <v>207</v>
      </c>
      <c r="I884" s="252"/>
      <c r="J884" s="448">
        <f t="shared" si="97"/>
        <v>0</v>
      </c>
      <c r="K884" s="439" t="e">
        <f>#REF!*(1-$O$5)</f>
        <v>#REF!</v>
      </c>
      <c r="L884" s="796" t="e">
        <f>SUM(K884*J884,J885*K885,J886*K886,J887*K887)</f>
        <v>#REF!</v>
      </c>
      <c r="M884" s="799">
        <v>1</v>
      </c>
      <c r="N884" s="777" t="e">
        <f>M884*L884</f>
        <v>#REF!</v>
      </c>
      <c r="O884" s="777" t="e">
        <f>N884*(1+$R$5)</f>
        <v>#REF!</v>
      </c>
      <c r="P884" s="780" t="e">
        <f>N884+M884*F884</f>
        <v>#REF!</v>
      </c>
      <c r="Q884" s="780" t="e">
        <f>M884*G884+O884</f>
        <v>#REF!</v>
      </c>
      <c r="R884" s="783" t="e">
        <f>Q884*(1+$U$5)</f>
        <v>#REF!</v>
      </c>
      <c r="U884" s="562"/>
      <c r="V884" s="512"/>
      <c r="W884" s="514"/>
      <c r="X884" s="500"/>
      <c r="Y884" s="502"/>
      <c r="AA884" s="501"/>
      <c r="AB884" s="517"/>
      <c r="AC884" s="518"/>
      <c r="AD884" s="494"/>
      <c r="AE884" s="494"/>
      <c r="AF884" s="494"/>
      <c r="AG884" s="494"/>
    </row>
    <row r="885" spans="2:33">
      <c r="B885" s="786"/>
      <c r="C885" s="816"/>
      <c r="D885" s="790"/>
      <c r="E885" s="791"/>
      <c r="F885" s="797"/>
      <c r="G885" s="794"/>
      <c r="H885" s="436" t="s">
        <v>185</v>
      </c>
      <c r="I885" s="252"/>
      <c r="J885" s="448">
        <f t="shared" si="97"/>
        <v>0</v>
      </c>
      <c r="K885" s="439" t="e">
        <f>#REF!*(1-$O$5)</f>
        <v>#REF!</v>
      </c>
      <c r="L885" s="797"/>
      <c r="M885" s="800"/>
      <c r="N885" s="778"/>
      <c r="O885" s="778"/>
      <c r="P885" s="781"/>
      <c r="Q885" s="781"/>
      <c r="R885" s="784"/>
      <c r="U885" s="562"/>
      <c r="V885" s="512"/>
      <c r="W885" s="514"/>
      <c r="X885" s="500"/>
      <c r="Y885" s="502"/>
      <c r="AA885" s="501"/>
      <c r="AB885" s="517"/>
      <c r="AC885" s="518"/>
      <c r="AD885" s="494"/>
      <c r="AE885" s="494"/>
      <c r="AF885" s="494"/>
      <c r="AG885" s="494"/>
    </row>
    <row r="886" spans="2:33">
      <c r="B886" s="786"/>
      <c r="C886" s="816"/>
      <c r="D886" s="790"/>
      <c r="E886" s="791"/>
      <c r="F886" s="797"/>
      <c r="G886" s="794"/>
      <c r="H886" s="436" t="s">
        <v>220</v>
      </c>
      <c r="I886" s="252">
        <v>10</v>
      </c>
      <c r="J886" s="448">
        <f t="shared" si="97"/>
        <v>0.16666666666666666</v>
      </c>
      <c r="K886" s="439" t="e">
        <f>#REF!*(1-$O$5)</f>
        <v>#REF!</v>
      </c>
      <c r="L886" s="797"/>
      <c r="M886" s="800"/>
      <c r="N886" s="778"/>
      <c r="O886" s="778"/>
      <c r="P886" s="781"/>
      <c r="Q886" s="781"/>
      <c r="R886" s="784"/>
      <c r="U886" s="562"/>
      <c r="V886" s="512"/>
      <c r="W886" s="514"/>
      <c r="X886" s="500"/>
      <c r="Y886" s="502"/>
      <c r="AA886" s="501"/>
      <c r="AB886" s="517"/>
      <c r="AC886" s="518"/>
      <c r="AD886" s="494"/>
      <c r="AE886" s="494"/>
      <c r="AF886" s="494"/>
      <c r="AG886" s="494"/>
    </row>
    <row r="887" spans="2:33">
      <c r="B887" s="786"/>
      <c r="C887" s="816"/>
      <c r="D887" s="790"/>
      <c r="E887" s="791"/>
      <c r="F887" s="798"/>
      <c r="G887" s="795"/>
      <c r="H887" s="436" t="s">
        <v>226</v>
      </c>
      <c r="I887" s="252"/>
      <c r="J887" s="448">
        <f t="shared" si="97"/>
        <v>0</v>
      </c>
      <c r="K887" s="439" t="e">
        <f>#REF!*(1-$O$5)</f>
        <v>#REF!</v>
      </c>
      <c r="L887" s="798"/>
      <c r="M887" s="801"/>
      <c r="N887" s="779"/>
      <c r="O887" s="779"/>
      <c r="P887" s="782"/>
      <c r="Q887" s="782"/>
      <c r="R887" s="785"/>
      <c r="U887" s="562"/>
      <c r="V887" s="512"/>
      <c r="W887" s="514"/>
      <c r="X887" s="500"/>
      <c r="Y887" s="502"/>
      <c r="AA887" s="501"/>
      <c r="AB887" s="517"/>
      <c r="AC887" s="518"/>
      <c r="AD887" s="494"/>
      <c r="AE887" s="494"/>
      <c r="AF887" s="494"/>
      <c r="AG887" s="494"/>
    </row>
    <row r="888" spans="2:33">
      <c r="B888" s="786">
        <v>217</v>
      </c>
      <c r="C888" s="816" t="s">
        <v>1167</v>
      </c>
      <c r="D888" s="790"/>
      <c r="E888" s="791">
        <f t="shared" si="96"/>
        <v>0</v>
      </c>
      <c r="F888" s="796">
        <f>E888</f>
        <v>0</v>
      </c>
      <c r="G888" s="793" t="e">
        <f>F888*(1+$L$5)</f>
        <v>#REF!</v>
      </c>
      <c r="H888" s="436" t="s">
        <v>207</v>
      </c>
      <c r="I888" s="252"/>
      <c r="J888" s="448">
        <f>I888/60</f>
        <v>0</v>
      </c>
      <c r="K888" s="439" t="e">
        <f>#REF!*(1-$O$5)</f>
        <v>#REF!</v>
      </c>
      <c r="L888" s="796" t="e">
        <f>SUM(K888*J888,J889*K889,J890*K890,J891*K891)</f>
        <v>#REF!</v>
      </c>
      <c r="M888" s="799">
        <v>1</v>
      </c>
      <c r="N888" s="777" t="e">
        <f>M888*L888</f>
        <v>#REF!</v>
      </c>
      <c r="O888" s="777" t="e">
        <f>N888*(1+$R$5)</f>
        <v>#REF!</v>
      </c>
      <c r="P888" s="780" t="e">
        <f>N888+M888*F888</f>
        <v>#REF!</v>
      </c>
      <c r="Q888" s="780" t="e">
        <f>M888*G888+O888</f>
        <v>#REF!</v>
      </c>
      <c r="R888" s="783" t="e">
        <f>Q888*(1+$U$5)</f>
        <v>#REF!</v>
      </c>
      <c r="U888" s="562"/>
      <c r="V888" s="512"/>
      <c r="W888" s="514"/>
      <c r="X888" s="500"/>
      <c r="Y888" s="502"/>
      <c r="AA888" s="501"/>
      <c r="AB888" s="517"/>
      <c r="AC888" s="518"/>
      <c r="AD888" s="494"/>
      <c r="AE888" s="494"/>
      <c r="AF888" s="494"/>
      <c r="AG888" s="494"/>
    </row>
    <row r="889" spans="2:33">
      <c r="B889" s="786"/>
      <c r="C889" s="816"/>
      <c r="D889" s="790"/>
      <c r="E889" s="791"/>
      <c r="F889" s="797"/>
      <c r="G889" s="794"/>
      <c r="H889" s="436" t="s">
        <v>185</v>
      </c>
      <c r="I889" s="252"/>
      <c r="J889" s="448">
        <f>I889/60</f>
        <v>0</v>
      </c>
      <c r="K889" s="439" t="e">
        <f>#REF!*(1-$O$5)</f>
        <v>#REF!</v>
      </c>
      <c r="L889" s="797"/>
      <c r="M889" s="800"/>
      <c r="N889" s="778"/>
      <c r="O889" s="778"/>
      <c r="P889" s="781"/>
      <c r="Q889" s="781"/>
      <c r="R889" s="784"/>
      <c r="U889" s="562"/>
      <c r="V889" s="512"/>
      <c r="W889" s="514"/>
      <c r="X889" s="500"/>
      <c r="Y889" s="502"/>
      <c r="AA889" s="501"/>
      <c r="AB889" s="517"/>
      <c r="AC889" s="518"/>
      <c r="AD889" s="494"/>
      <c r="AE889" s="494"/>
      <c r="AF889" s="494"/>
      <c r="AG889" s="494"/>
    </row>
    <row r="890" spans="2:33">
      <c r="B890" s="786"/>
      <c r="C890" s="816"/>
      <c r="D890" s="790"/>
      <c r="E890" s="791"/>
      <c r="F890" s="797"/>
      <c r="G890" s="794"/>
      <c r="H890" s="436" t="s">
        <v>220</v>
      </c>
      <c r="I890" s="252">
        <v>0.5</v>
      </c>
      <c r="J890" s="448">
        <f>I890/60</f>
        <v>8.3333333333333332E-3</v>
      </c>
      <c r="K890" s="439" t="e">
        <f>#REF!*(1-$O$5)</f>
        <v>#REF!</v>
      </c>
      <c r="L890" s="797"/>
      <c r="M890" s="800"/>
      <c r="N890" s="778"/>
      <c r="O890" s="778"/>
      <c r="P890" s="781"/>
      <c r="Q890" s="781"/>
      <c r="R890" s="784"/>
      <c r="U890" s="562"/>
      <c r="V890" s="512"/>
      <c r="W890" s="514"/>
      <c r="X890" s="500"/>
      <c r="Y890" s="502"/>
      <c r="AA890" s="501"/>
      <c r="AB890" s="517"/>
      <c r="AC890" s="518"/>
      <c r="AD890" s="494"/>
      <c r="AE890" s="494"/>
      <c r="AF890" s="494"/>
      <c r="AG890" s="494"/>
    </row>
    <row r="891" spans="2:33">
      <c r="B891" s="786"/>
      <c r="C891" s="816"/>
      <c r="D891" s="790"/>
      <c r="E891" s="791"/>
      <c r="F891" s="798"/>
      <c r="G891" s="795"/>
      <c r="H891" s="436" t="s">
        <v>226</v>
      </c>
      <c r="I891" s="252"/>
      <c r="J891" s="448">
        <f>I891/60</f>
        <v>0</v>
      </c>
      <c r="K891" s="439" t="e">
        <f>#REF!*(1-$O$5)</f>
        <v>#REF!</v>
      </c>
      <c r="L891" s="798"/>
      <c r="M891" s="801"/>
      <c r="N891" s="779"/>
      <c r="O891" s="779"/>
      <c r="P891" s="782"/>
      <c r="Q891" s="782"/>
      <c r="R891" s="785"/>
      <c r="U891" s="562"/>
      <c r="V891" s="512"/>
      <c r="W891" s="514"/>
      <c r="X891" s="500"/>
      <c r="Y891" s="502"/>
      <c r="AA891" s="501"/>
      <c r="AB891" s="517"/>
      <c r="AC891" s="518"/>
      <c r="AD891" s="494"/>
      <c r="AE891" s="494"/>
      <c r="AF891" s="494"/>
      <c r="AG891" s="494"/>
    </row>
    <row r="892" spans="2:33">
      <c r="B892" s="786">
        <v>218</v>
      </c>
      <c r="C892" s="816" t="s">
        <v>846</v>
      </c>
      <c r="D892" s="790"/>
      <c r="E892" s="791">
        <f t="shared" si="96"/>
        <v>0</v>
      </c>
      <c r="F892" s="796">
        <f>E892</f>
        <v>0</v>
      </c>
      <c r="G892" s="793" t="e">
        <f>F892*(1+$L$5)</f>
        <v>#REF!</v>
      </c>
      <c r="H892" s="436" t="s">
        <v>207</v>
      </c>
      <c r="I892" s="252"/>
      <c r="J892" s="448">
        <f t="shared" si="97"/>
        <v>0</v>
      </c>
      <c r="K892" s="439" t="e">
        <f>#REF!*(1-$O$5)</f>
        <v>#REF!</v>
      </c>
      <c r="L892" s="796" t="e">
        <f>SUM(K892*J892,J893*K893,J894*K894,J895*K895)</f>
        <v>#REF!</v>
      </c>
      <c r="M892" s="799">
        <v>11</v>
      </c>
      <c r="N892" s="777" t="e">
        <f>M892*L892</f>
        <v>#REF!</v>
      </c>
      <c r="O892" s="777" t="e">
        <f>N892*(1+$R$5)</f>
        <v>#REF!</v>
      </c>
      <c r="P892" s="780" t="e">
        <f>N892+M892*F892</f>
        <v>#REF!</v>
      </c>
      <c r="Q892" s="780" t="e">
        <f>M892*G892+O892</f>
        <v>#REF!</v>
      </c>
      <c r="R892" s="783" t="e">
        <f>Q892*(1+$U$5)</f>
        <v>#REF!</v>
      </c>
      <c r="U892" s="562"/>
      <c r="V892" s="512"/>
      <c r="W892" s="514"/>
      <c r="X892" s="500"/>
      <c r="Y892" s="502"/>
      <c r="AA892" s="501"/>
      <c r="AB892" s="517"/>
      <c r="AC892" s="518"/>
      <c r="AD892" s="494"/>
      <c r="AE892" s="494"/>
      <c r="AF892" s="494"/>
      <c r="AG892" s="494"/>
    </row>
    <row r="893" spans="2:33">
      <c r="B893" s="786"/>
      <c r="C893" s="816"/>
      <c r="D893" s="790"/>
      <c r="E893" s="791"/>
      <c r="F893" s="797"/>
      <c r="G893" s="794"/>
      <c r="H893" s="436" t="s">
        <v>185</v>
      </c>
      <c r="I893" s="252"/>
      <c r="J893" s="448">
        <f t="shared" si="97"/>
        <v>0</v>
      </c>
      <c r="K893" s="439" t="e">
        <f>#REF!*(1-$O$5)</f>
        <v>#REF!</v>
      </c>
      <c r="L893" s="797"/>
      <c r="M893" s="800"/>
      <c r="N893" s="778"/>
      <c r="O893" s="778"/>
      <c r="P893" s="781"/>
      <c r="Q893" s="781"/>
      <c r="R893" s="784"/>
      <c r="U893" s="562"/>
      <c r="V893" s="512"/>
      <c r="W893" s="514"/>
      <c r="X893" s="500"/>
      <c r="Y893" s="502"/>
      <c r="AA893" s="501"/>
      <c r="AB893" s="517"/>
      <c r="AC893" s="518"/>
      <c r="AD893" s="494"/>
      <c r="AE893" s="494"/>
      <c r="AF893" s="494"/>
      <c r="AG893" s="494"/>
    </row>
    <row r="894" spans="2:33">
      <c r="B894" s="786"/>
      <c r="C894" s="816"/>
      <c r="D894" s="790"/>
      <c r="E894" s="791"/>
      <c r="F894" s="797"/>
      <c r="G894" s="794"/>
      <c r="H894" s="436" t="s">
        <v>220</v>
      </c>
      <c r="I894" s="252"/>
      <c r="J894" s="448">
        <f t="shared" si="97"/>
        <v>0</v>
      </c>
      <c r="K894" s="439" t="e">
        <f>#REF!*(1-$O$5)</f>
        <v>#REF!</v>
      </c>
      <c r="L894" s="797"/>
      <c r="M894" s="800"/>
      <c r="N894" s="778"/>
      <c r="O894" s="778"/>
      <c r="P894" s="781"/>
      <c r="Q894" s="781"/>
      <c r="R894" s="784"/>
      <c r="U894" s="562"/>
      <c r="V894" s="512"/>
      <c r="W894" s="514"/>
      <c r="X894" s="500"/>
      <c r="Y894" s="502"/>
      <c r="AA894" s="501"/>
      <c r="AB894" s="517"/>
      <c r="AC894" s="518"/>
      <c r="AD894" s="494"/>
      <c r="AE894" s="494"/>
      <c r="AF894" s="494"/>
      <c r="AG894" s="494"/>
    </row>
    <row r="895" spans="2:33">
      <c r="B895" s="786"/>
      <c r="C895" s="816"/>
      <c r="D895" s="790"/>
      <c r="E895" s="791"/>
      <c r="F895" s="798"/>
      <c r="G895" s="795"/>
      <c r="H895" s="436" t="s">
        <v>226</v>
      </c>
      <c r="I895" s="252"/>
      <c r="J895" s="448">
        <f t="shared" si="97"/>
        <v>0</v>
      </c>
      <c r="K895" s="439" t="e">
        <f>#REF!*(1-$O$5)</f>
        <v>#REF!</v>
      </c>
      <c r="L895" s="798"/>
      <c r="M895" s="801"/>
      <c r="N895" s="779"/>
      <c r="O895" s="779"/>
      <c r="P895" s="782"/>
      <c r="Q895" s="782"/>
      <c r="R895" s="785"/>
      <c r="U895" s="562"/>
      <c r="V895" s="512"/>
      <c r="W895" s="514"/>
      <c r="X895" s="500"/>
      <c r="Y895" s="502"/>
      <c r="AA895" s="501"/>
      <c r="AB895" s="517"/>
      <c r="AC895" s="518"/>
      <c r="AD895" s="494"/>
      <c r="AE895" s="494"/>
      <c r="AF895" s="494"/>
      <c r="AG895" s="494"/>
    </row>
    <row r="896" spans="2:33">
      <c r="B896" s="786">
        <v>219</v>
      </c>
      <c r="C896" s="816" t="s">
        <v>847</v>
      </c>
      <c r="D896" s="790"/>
      <c r="E896" s="791">
        <f t="shared" si="96"/>
        <v>0</v>
      </c>
      <c r="F896" s="796">
        <f>E896</f>
        <v>0</v>
      </c>
      <c r="G896" s="793" t="e">
        <f>F896*(1+$L$5)</f>
        <v>#REF!</v>
      </c>
      <c r="H896" s="436" t="s">
        <v>207</v>
      </c>
      <c r="I896" s="252"/>
      <c r="J896" s="448">
        <f t="shared" si="97"/>
        <v>0</v>
      </c>
      <c r="K896" s="439" t="e">
        <f>#REF!*(1-$O$5)</f>
        <v>#REF!</v>
      </c>
      <c r="L896" s="796" t="e">
        <f>SUM(K896*J896,J897*K897,J898*K898,J899*K899)</f>
        <v>#REF!</v>
      </c>
      <c r="M896" s="799">
        <v>12</v>
      </c>
      <c r="N896" s="777" t="e">
        <f>M896*L896</f>
        <v>#REF!</v>
      </c>
      <c r="O896" s="777" t="e">
        <f>N896*(1+$R$5)</f>
        <v>#REF!</v>
      </c>
      <c r="P896" s="780" t="e">
        <f>N896+M896*F896</f>
        <v>#REF!</v>
      </c>
      <c r="Q896" s="780" t="e">
        <f>M896*G896+O896</f>
        <v>#REF!</v>
      </c>
      <c r="R896" s="783" t="e">
        <f>Q896*(1+$U$5)</f>
        <v>#REF!</v>
      </c>
      <c r="U896" s="562"/>
      <c r="V896" s="512"/>
      <c r="W896" s="514"/>
      <c r="X896" s="500"/>
      <c r="Y896" s="502"/>
      <c r="AA896" s="501"/>
      <c r="AB896" s="517"/>
      <c r="AC896" s="518"/>
      <c r="AD896" s="494"/>
      <c r="AE896" s="494"/>
      <c r="AF896" s="494"/>
      <c r="AG896" s="494"/>
    </row>
    <row r="897" spans="2:33">
      <c r="B897" s="786"/>
      <c r="C897" s="816"/>
      <c r="D897" s="790"/>
      <c r="E897" s="791"/>
      <c r="F897" s="797"/>
      <c r="G897" s="794"/>
      <c r="H897" s="436" t="s">
        <v>185</v>
      </c>
      <c r="I897" s="252"/>
      <c r="J897" s="448">
        <f t="shared" si="97"/>
        <v>0</v>
      </c>
      <c r="K897" s="439" t="e">
        <f>#REF!*(1-$O$5)</f>
        <v>#REF!</v>
      </c>
      <c r="L897" s="797"/>
      <c r="M897" s="800"/>
      <c r="N897" s="778"/>
      <c r="O897" s="778"/>
      <c r="P897" s="781"/>
      <c r="Q897" s="781"/>
      <c r="R897" s="784"/>
      <c r="U897" s="562"/>
      <c r="V897" s="512"/>
      <c r="W897" s="514"/>
      <c r="X897" s="500"/>
      <c r="Y897" s="502"/>
      <c r="AA897" s="501"/>
      <c r="AB897" s="517"/>
      <c r="AC897" s="518"/>
      <c r="AD897" s="494"/>
      <c r="AE897" s="494"/>
      <c r="AF897" s="494"/>
      <c r="AG897" s="494"/>
    </row>
    <row r="898" spans="2:33">
      <c r="B898" s="786"/>
      <c r="C898" s="816"/>
      <c r="D898" s="790"/>
      <c r="E898" s="791"/>
      <c r="F898" s="797"/>
      <c r="G898" s="794"/>
      <c r="H898" s="436" t="s">
        <v>220</v>
      </c>
      <c r="I898" s="252"/>
      <c r="J898" s="448">
        <f t="shared" si="97"/>
        <v>0</v>
      </c>
      <c r="K898" s="439" t="e">
        <f>#REF!*(1-$O$5)</f>
        <v>#REF!</v>
      </c>
      <c r="L898" s="797"/>
      <c r="M898" s="800"/>
      <c r="N898" s="778"/>
      <c r="O898" s="778"/>
      <c r="P898" s="781"/>
      <c r="Q898" s="781"/>
      <c r="R898" s="784"/>
      <c r="U898" s="562"/>
      <c r="V898" s="512"/>
      <c r="W898" s="514"/>
      <c r="X898" s="500"/>
      <c r="Y898" s="502"/>
      <c r="AA898" s="501"/>
      <c r="AB898" s="517"/>
      <c r="AC898" s="518"/>
      <c r="AD898" s="494"/>
      <c r="AE898" s="494"/>
      <c r="AF898" s="494"/>
      <c r="AG898" s="494"/>
    </row>
    <row r="899" spans="2:33">
      <c r="B899" s="786"/>
      <c r="C899" s="816"/>
      <c r="D899" s="790"/>
      <c r="E899" s="791"/>
      <c r="F899" s="798"/>
      <c r="G899" s="795"/>
      <c r="H899" s="436" t="s">
        <v>226</v>
      </c>
      <c r="I899" s="252"/>
      <c r="J899" s="448">
        <f t="shared" si="97"/>
        <v>0</v>
      </c>
      <c r="K899" s="439" t="e">
        <f>#REF!*(1-$O$5)</f>
        <v>#REF!</v>
      </c>
      <c r="L899" s="798"/>
      <c r="M899" s="801"/>
      <c r="N899" s="779"/>
      <c r="O899" s="779"/>
      <c r="P899" s="782"/>
      <c r="Q899" s="782"/>
      <c r="R899" s="785"/>
      <c r="U899" s="562"/>
      <c r="V899" s="512"/>
      <c r="W899" s="514"/>
      <c r="X899" s="500"/>
      <c r="Y899" s="502"/>
      <c r="AA899" s="501"/>
      <c r="AB899" s="517"/>
      <c r="AC899" s="518"/>
      <c r="AD899" s="494"/>
      <c r="AE899" s="494"/>
      <c r="AF899" s="494"/>
      <c r="AG899" s="494"/>
    </row>
    <row r="900" spans="2:33">
      <c r="B900" s="786">
        <v>220</v>
      </c>
      <c r="C900" s="816" t="s">
        <v>1170</v>
      </c>
      <c r="D900" s="790"/>
      <c r="E900" s="791">
        <f t="shared" si="96"/>
        <v>0</v>
      </c>
      <c r="F900" s="796">
        <f>E900</f>
        <v>0</v>
      </c>
      <c r="G900" s="793" t="e">
        <f>F900*(1+$L$5)</f>
        <v>#REF!</v>
      </c>
      <c r="H900" s="436" t="s">
        <v>207</v>
      </c>
      <c r="I900" s="252"/>
      <c r="J900" s="448">
        <f t="shared" ref="J900:J907" si="99">I900/60</f>
        <v>0</v>
      </c>
      <c r="K900" s="439" t="e">
        <f>#REF!*(1-$O$5)</f>
        <v>#REF!</v>
      </c>
      <c r="L900" s="796" t="e">
        <f>SUM(K900*J900,J901*K901,J902*K902,J903*K903)</f>
        <v>#REF!</v>
      </c>
      <c r="M900" s="799">
        <v>1</v>
      </c>
      <c r="N900" s="777" t="e">
        <f>M900*L900</f>
        <v>#REF!</v>
      </c>
      <c r="O900" s="777" t="e">
        <f>N900*(1+$R$5)</f>
        <v>#REF!</v>
      </c>
      <c r="P900" s="780" t="e">
        <f>N900+M900*F900</f>
        <v>#REF!</v>
      </c>
      <c r="Q900" s="780" t="e">
        <f>M900*G900+O900</f>
        <v>#REF!</v>
      </c>
      <c r="R900" s="783" t="e">
        <f>Q900*(1+$U$5)</f>
        <v>#REF!</v>
      </c>
      <c r="U900" s="562"/>
      <c r="V900" s="512"/>
      <c r="W900" s="514"/>
      <c r="X900" s="500"/>
      <c r="Y900" s="502"/>
      <c r="AA900" s="501"/>
      <c r="AB900" s="517"/>
      <c r="AC900" s="518"/>
      <c r="AD900" s="494"/>
      <c r="AE900" s="494"/>
      <c r="AF900" s="494"/>
      <c r="AG900" s="494"/>
    </row>
    <row r="901" spans="2:33">
      <c r="B901" s="786"/>
      <c r="C901" s="816"/>
      <c r="D901" s="790"/>
      <c r="E901" s="791"/>
      <c r="F901" s="797"/>
      <c r="G901" s="794"/>
      <c r="H901" s="436" t="s">
        <v>185</v>
      </c>
      <c r="I901" s="252"/>
      <c r="J901" s="448">
        <f t="shared" si="99"/>
        <v>0</v>
      </c>
      <c r="K901" s="439" t="e">
        <f>#REF!*(1-$O$5)</f>
        <v>#REF!</v>
      </c>
      <c r="L901" s="797"/>
      <c r="M901" s="800"/>
      <c r="N901" s="778"/>
      <c r="O901" s="778"/>
      <c r="P901" s="781"/>
      <c r="Q901" s="781"/>
      <c r="R901" s="784"/>
      <c r="U901" s="562"/>
      <c r="V901" s="512"/>
      <c r="W901" s="514"/>
      <c r="X901" s="500"/>
      <c r="Y901" s="502"/>
      <c r="AA901" s="501"/>
      <c r="AB901" s="517"/>
      <c r="AC901" s="518"/>
      <c r="AD901" s="494"/>
      <c r="AE901" s="494"/>
      <c r="AF901" s="494"/>
      <c r="AG901" s="494"/>
    </row>
    <row r="902" spans="2:33">
      <c r="B902" s="786"/>
      <c r="C902" s="816"/>
      <c r="D902" s="790"/>
      <c r="E902" s="791"/>
      <c r="F902" s="797"/>
      <c r="G902" s="794"/>
      <c r="H902" s="436" t="s">
        <v>220</v>
      </c>
      <c r="I902" s="252">
        <v>15</v>
      </c>
      <c r="J902" s="448">
        <f t="shared" si="99"/>
        <v>0.25</v>
      </c>
      <c r="K902" s="439" t="e">
        <f>#REF!*(1-$O$5)</f>
        <v>#REF!</v>
      </c>
      <c r="L902" s="797"/>
      <c r="M902" s="800"/>
      <c r="N902" s="778"/>
      <c r="O902" s="778"/>
      <c r="P902" s="781"/>
      <c r="Q902" s="781"/>
      <c r="R902" s="784"/>
      <c r="U902" s="562"/>
      <c r="V902" s="512"/>
      <c r="W902" s="514"/>
      <c r="X902" s="500"/>
      <c r="Y902" s="502"/>
      <c r="AA902" s="501"/>
      <c r="AB902" s="517"/>
      <c r="AC902" s="518"/>
      <c r="AD902" s="494"/>
      <c r="AE902" s="494"/>
      <c r="AF902" s="494"/>
      <c r="AG902" s="494"/>
    </row>
    <row r="903" spans="2:33">
      <c r="B903" s="786"/>
      <c r="C903" s="816"/>
      <c r="D903" s="790"/>
      <c r="E903" s="791"/>
      <c r="F903" s="798"/>
      <c r="G903" s="795"/>
      <c r="H903" s="436" t="s">
        <v>226</v>
      </c>
      <c r="I903" s="252"/>
      <c r="J903" s="448">
        <f t="shared" si="99"/>
        <v>0</v>
      </c>
      <c r="K903" s="439" t="e">
        <f>#REF!*(1-$O$5)</f>
        <v>#REF!</v>
      </c>
      <c r="L903" s="798"/>
      <c r="M903" s="801"/>
      <c r="N903" s="779"/>
      <c r="O903" s="779"/>
      <c r="P903" s="782"/>
      <c r="Q903" s="782"/>
      <c r="R903" s="785"/>
      <c r="U903" s="562"/>
      <c r="V903" s="512"/>
      <c r="W903" s="514"/>
      <c r="X903" s="500"/>
      <c r="Y903" s="502"/>
      <c r="AA903" s="501"/>
      <c r="AB903" s="517"/>
      <c r="AC903" s="518"/>
      <c r="AD903" s="494"/>
      <c r="AE903" s="494"/>
      <c r="AF903" s="494"/>
      <c r="AG903" s="494"/>
    </row>
    <row r="904" spans="2:33">
      <c r="B904" s="786">
        <v>221</v>
      </c>
      <c r="C904" s="816" t="s">
        <v>773</v>
      </c>
      <c r="D904" s="790"/>
      <c r="E904" s="791">
        <f t="shared" ref="E904:E964" si="100">D904*$I$5</f>
        <v>0</v>
      </c>
      <c r="F904" s="796">
        <f>E904</f>
        <v>0</v>
      </c>
      <c r="G904" s="793" t="e">
        <f>F904*(1+$L$5)</f>
        <v>#REF!</v>
      </c>
      <c r="H904" s="436" t="s">
        <v>207</v>
      </c>
      <c r="I904" s="252"/>
      <c r="J904" s="448">
        <f t="shared" si="99"/>
        <v>0</v>
      </c>
      <c r="K904" s="439" t="e">
        <f>#REF!*(1-$O$5)</f>
        <v>#REF!</v>
      </c>
      <c r="L904" s="796" t="e">
        <f>SUM(K904*J904,J905*K905,J906*K906,J907*K907)</f>
        <v>#REF!</v>
      </c>
      <c r="M904" s="799">
        <v>1</v>
      </c>
      <c r="N904" s="777" t="e">
        <f>M904*L904</f>
        <v>#REF!</v>
      </c>
      <c r="O904" s="777" t="e">
        <f>N904*(1+$R$5)</f>
        <v>#REF!</v>
      </c>
      <c r="P904" s="780" t="e">
        <f>N904+M904*F904</f>
        <v>#REF!</v>
      </c>
      <c r="Q904" s="780" t="e">
        <f>M904*G904+O904</f>
        <v>#REF!</v>
      </c>
      <c r="R904" s="783" t="e">
        <f>Q904*(1+$U$5)</f>
        <v>#REF!</v>
      </c>
      <c r="U904" s="562"/>
      <c r="V904" s="512"/>
      <c r="W904" s="514"/>
      <c r="X904" s="500"/>
      <c r="Y904" s="502"/>
      <c r="AA904" s="501"/>
      <c r="AB904" s="517"/>
      <c r="AC904" s="518"/>
      <c r="AD904" s="494"/>
      <c r="AE904" s="494"/>
      <c r="AF904" s="494"/>
      <c r="AG904" s="494"/>
    </row>
    <row r="905" spans="2:33">
      <c r="B905" s="786"/>
      <c r="C905" s="816"/>
      <c r="D905" s="790"/>
      <c r="E905" s="791"/>
      <c r="F905" s="797"/>
      <c r="G905" s="794"/>
      <c r="H905" s="436" t="s">
        <v>185</v>
      </c>
      <c r="I905" s="252"/>
      <c r="J905" s="448">
        <f t="shared" si="99"/>
        <v>0</v>
      </c>
      <c r="K905" s="439" t="e">
        <f>#REF!*(1-$O$5)</f>
        <v>#REF!</v>
      </c>
      <c r="L905" s="797"/>
      <c r="M905" s="800"/>
      <c r="N905" s="778"/>
      <c r="O905" s="778"/>
      <c r="P905" s="781"/>
      <c r="Q905" s="781"/>
      <c r="R905" s="784"/>
      <c r="U905" s="562"/>
      <c r="V905" s="512"/>
      <c r="W905" s="514"/>
      <c r="X905" s="500"/>
      <c r="Y905" s="502"/>
      <c r="AA905" s="501"/>
      <c r="AB905" s="517"/>
      <c r="AC905" s="518"/>
      <c r="AD905" s="494"/>
      <c r="AE905" s="494"/>
      <c r="AF905" s="494"/>
      <c r="AG905" s="494"/>
    </row>
    <row r="906" spans="2:33">
      <c r="B906" s="786"/>
      <c r="C906" s="816"/>
      <c r="D906" s="790"/>
      <c r="E906" s="791"/>
      <c r="F906" s="797"/>
      <c r="G906" s="794"/>
      <c r="H906" s="436" t="s">
        <v>220</v>
      </c>
      <c r="I906" s="252">
        <v>15</v>
      </c>
      <c r="J906" s="448">
        <f t="shared" si="99"/>
        <v>0.25</v>
      </c>
      <c r="K906" s="439" t="e">
        <f>#REF!*(1-$O$5)</f>
        <v>#REF!</v>
      </c>
      <c r="L906" s="797"/>
      <c r="M906" s="800"/>
      <c r="N906" s="778"/>
      <c r="O906" s="778"/>
      <c r="P906" s="781"/>
      <c r="Q906" s="781"/>
      <c r="R906" s="784"/>
      <c r="U906" s="562"/>
      <c r="V906" s="512"/>
      <c r="W906" s="514"/>
      <c r="X906" s="500"/>
      <c r="Y906" s="502"/>
      <c r="AA906" s="501"/>
      <c r="AB906" s="517"/>
      <c r="AC906" s="518"/>
      <c r="AD906" s="494"/>
      <c r="AE906" s="494"/>
      <c r="AF906" s="494"/>
      <c r="AG906" s="494"/>
    </row>
    <row r="907" spans="2:33">
      <c r="B907" s="786"/>
      <c r="C907" s="816"/>
      <c r="D907" s="790"/>
      <c r="E907" s="791"/>
      <c r="F907" s="798"/>
      <c r="G907" s="795"/>
      <c r="H907" s="436" t="s">
        <v>226</v>
      </c>
      <c r="I907" s="252"/>
      <c r="J907" s="448">
        <f t="shared" si="99"/>
        <v>0</v>
      </c>
      <c r="K907" s="439" t="e">
        <f>#REF!*(1-$O$5)</f>
        <v>#REF!</v>
      </c>
      <c r="L907" s="798"/>
      <c r="M907" s="801"/>
      <c r="N907" s="779"/>
      <c r="O907" s="779"/>
      <c r="P907" s="782"/>
      <c r="Q907" s="782"/>
      <c r="R907" s="785"/>
      <c r="U907" s="562"/>
      <c r="V907" s="512"/>
      <c r="W907" s="514"/>
      <c r="X907" s="500"/>
      <c r="Y907" s="502"/>
      <c r="AA907" s="501"/>
      <c r="AB907" s="517"/>
      <c r="AC907" s="518"/>
      <c r="AD907" s="494"/>
      <c r="AE907" s="494"/>
      <c r="AF907" s="494"/>
      <c r="AG907" s="494"/>
    </row>
    <row r="908" spans="2:33">
      <c r="B908" s="786">
        <v>222</v>
      </c>
      <c r="C908" s="816" t="s">
        <v>745</v>
      </c>
      <c r="D908" s="790"/>
      <c r="E908" s="791">
        <f t="shared" si="100"/>
        <v>0</v>
      </c>
      <c r="F908" s="796">
        <f>E908</f>
        <v>0</v>
      </c>
      <c r="G908" s="793" t="e">
        <f>F908*(1+$L$5)</f>
        <v>#REF!</v>
      </c>
      <c r="H908" s="436" t="s">
        <v>207</v>
      </c>
      <c r="I908" s="252"/>
      <c r="J908" s="448">
        <f t="shared" si="97"/>
        <v>0</v>
      </c>
      <c r="K908" s="439" t="e">
        <f>#REF!*(1-$O$5)</f>
        <v>#REF!</v>
      </c>
      <c r="L908" s="796" t="e">
        <f>SUM(K908*J908,J909*K909,J910*K910,J911*K911)</f>
        <v>#REF!</v>
      </c>
      <c r="M908" s="799">
        <v>1</v>
      </c>
      <c r="N908" s="777" t="e">
        <f>M908*L908</f>
        <v>#REF!</v>
      </c>
      <c r="O908" s="777" t="e">
        <f>N908*(1+$R$5)</f>
        <v>#REF!</v>
      </c>
      <c r="P908" s="780" t="e">
        <f>N908+M908*F908</f>
        <v>#REF!</v>
      </c>
      <c r="Q908" s="780" t="e">
        <f>M908*G908+O908</f>
        <v>#REF!</v>
      </c>
      <c r="R908" s="783" t="e">
        <f>Q908*(1+$U$5)</f>
        <v>#REF!</v>
      </c>
      <c r="U908" s="562"/>
      <c r="V908" s="512"/>
      <c r="W908" s="514"/>
      <c r="X908" s="500"/>
      <c r="Y908" s="502"/>
      <c r="AA908" s="501"/>
      <c r="AB908" s="517"/>
      <c r="AC908" s="518"/>
      <c r="AD908" s="494"/>
      <c r="AE908" s="494"/>
      <c r="AF908" s="494"/>
      <c r="AG908" s="494"/>
    </row>
    <row r="909" spans="2:33">
      <c r="B909" s="786"/>
      <c r="C909" s="816"/>
      <c r="D909" s="790"/>
      <c r="E909" s="791"/>
      <c r="F909" s="797"/>
      <c r="G909" s="794"/>
      <c r="H909" s="436" t="s">
        <v>185</v>
      </c>
      <c r="I909" s="252"/>
      <c r="J909" s="448">
        <f t="shared" si="97"/>
        <v>0</v>
      </c>
      <c r="K909" s="439" t="e">
        <f>#REF!*(1-$O$5)</f>
        <v>#REF!</v>
      </c>
      <c r="L909" s="797"/>
      <c r="M909" s="800"/>
      <c r="N909" s="778"/>
      <c r="O909" s="778"/>
      <c r="P909" s="781"/>
      <c r="Q909" s="781"/>
      <c r="R909" s="784"/>
      <c r="U909" s="562"/>
      <c r="V909" s="512"/>
      <c r="W909" s="514"/>
      <c r="X909" s="500"/>
      <c r="Y909" s="502"/>
      <c r="AA909" s="501"/>
      <c r="AB909" s="517"/>
      <c r="AC909" s="518"/>
      <c r="AD909" s="494"/>
      <c r="AE909" s="494"/>
      <c r="AF909" s="494"/>
      <c r="AG909" s="494"/>
    </row>
    <row r="910" spans="2:33">
      <c r="B910" s="786"/>
      <c r="C910" s="816"/>
      <c r="D910" s="790"/>
      <c r="E910" s="791"/>
      <c r="F910" s="797"/>
      <c r="G910" s="794"/>
      <c r="H910" s="436" t="s">
        <v>220</v>
      </c>
      <c r="I910" s="252">
        <v>15</v>
      </c>
      <c r="J910" s="448">
        <f t="shared" si="97"/>
        <v>0.25</v>
      </c>
      <c r="K910" s="439" t="e">
        <f>#REF!*(1-$O$5)</f>
        <v>#REF!</v>
      </c>
      <c r="L910" s="797"/>
      <c r="M910" s="800"/>
      <c r="N910" s="778"/>
      <c r="O910" s="778"/>
      <c r="P910" s="781"/>
      <c r="Q910" s="781"/>
      <c r="R910" s="784"/>
      <c r="U910" s="562"/>
      <c r="V910" s="512"/>
      <c r="W910" s="514"/>
      <c r="X910" s="500"/>
      <c r="Y910" s="502"/>
      <c r="AA910" s="501"/>
      <c r="AB910" s="517"/>
      <c r="AC910" s="518"/>
      <c r="AD910" s="494"/>
      <c r="AE910" s="494"/>
      <c r="AF910" s="494"/>
      <c r="AG910" s="494"/>
    </row>
    <row r="911" spans="2:33">
      <c r="B911" s="786"/>
      <c r="C911" s="816"/>
      <c r="D911" s="790"/>
      <c r="E911" s="791"/>
      <c r="F911" s="798"/>
      <c r="G911" s="795"/>
      <c r="H911" s="436" t="s">
        <v>226</v>
      </c>
      <c r="I911" s="252"/>
      <c r="J911" s="448">
        <f t="shared" si="97"/>
        <v>0</v>
      </c>
      <c r="K911" s="439" t="e">
        <f>#REF!*(1-$O$5)</f>
        <v>#REF!</v>
      </c>
      <c r="L911" s="798"/>
      <c r="M911" s="801"/>
      <c r="N911" s="779"/>
      <c r="O911" s="779"/>
      <c r="P911" s="782"/>
      <c r="Q911" s="782"/>
      <c r="R911" s="785"/>
      <c r="U911" s="562"/>
      <c r="V911" s="512"/>
      <c r="W911" s="514"/>
      <c r="X911" s="500"/>
      <c r="Y911" s="502"/>
      <c r="AA911" s="501"/>
      <c r="AB911" s="517"/>
      <c r="AC911" s="518"/>
      <c r="AD911" s="494"/>
      <c r="AE911" s="494"/>
      <c r="AF911" s="494"/>
      <c r="AG911" s="494"/>
    </row>
    <row r="912" spans="2:33">
      <c r="B912" s="786">
        <v>223</v>
      </c>
      <c r="C912" s="816" t="s">
        <v>773</v>
      </c>
      <c r="D912" s="790"/>
      <c r="E912" s="791">
        <f t="shared" si="100"/>
        <v>0</v>
      </c>
      <c r="F912" s="796">
        <f>E912</f>
        <v>0</v>
      </c>
      <c r="G912" s="793" t="e">
        <f>F912*(1+$L$5)</f>
        <v>#REF!</v>
      </c>
      <c r="H912" s="436" t="s">
        <v>207</v>
      </c>
      <c r="I912" s="252"/>
      <c r="J912" s="448">
        <f t="shared" si="97"/>
        <v>0</v>
      </c>
      <c r="K912" s="439" t="e">
        <f>#REF!*(1-$O$5)</f>
        <v>#REF!</v>
      </c>
      <c r="L912" s="796" t="e">
        <f>SUM(K912*J912,J913*K913,J914*K914,J915*K915)</f>
        <v>#REF!</v>
      </c>
      <c r="M912" s="799">
        <v>1</v>
      </c>
      <c r="N912" s="777" t="e">
        <f>M912*L912</f>
        <v>#REF!</v>
      </c>
      <c r="O912" s="777" t="e">
        <f>N912*(1+$R$5)</f>
        <v>#REF!</v>
      </c>
      <c r="P912" s="780" t="e">
        <f>N912+M912*F912</f>
        <v>#REF!</v>
      </c>
      <c r="Q912" s="780" t="e">
        <f>M912*G912+O912</f>
        <v>#REF!</v>
      </c>
      <c r="R912" s="783" t="e">
        <f>Q912*(1+$U$5)</f>
        <v>#REF!</v>
      </c>
      <c r="U912" s="562"/>
      <c r="V912" s="512"/>
      <c r="W912" s="514"/>
      <c r="X912" s="500"/>
      <c r="Y912" s="502"/>
      <c r="AA912" s="501"/>
      <c r="AB912" s="517"/>
      <c r="AC912" s="518"/>
      <c r="AD912" s="494"/>
      <c r="AE912" s="494"/>
      <c r="AF912" s="494"/>
      <c r="AG912" s="494"/>
    </row>
    <row r="913" spans="2:33">
      <c r="B913" s="786"/>
      <c r="C913" s="816"/>
      <c r="D913" s="790"/>
      <c r="E913" s="791"/>
      <c r="F913" s="797"/>
      <c r="G913" s="794"/>
      <c r="H913" s="436" t="s">
        <v>185</v>
      </c>
      <c r="I913" s="252"/>
      <c r="J913" s="448">
        <f t="shared" si="97"/>
        <v>0</v>
      </c>
      <c r="K913" s="439" t="e">
        <f>#REF!*(1-$O$5)</f>
        <v>#REF!</v>
      </c>
      <c r="L913" s="797"/>
      <c r="M913" s="800"/>
      <c r="N913" s="778"/>
      <c r="O913" s="778"/>
      <c r="P913" s="781"/>
      <c r="Q913" s="781"/>
      <c r="R913" s="784"/>
      <c r="U913" s="562"/>
      <c r="V913" s="512"/>
      <c r="W913" s="514"/>
      <c r="X913" s="500"/>
      <c r="Y913" s="502"/>
      <c r="AA913" s="501"/>
      <c r="AB913" s="517"/>
      <c r="AC913" s="518"/>
      <c r="AD913" s="494"/>
      <c r="AE913" s="494"/>
      <c r="AF913" s="494"/>
      <c r="AG913" s="494"/>
    </row>
    <row r="914" spans="2:33">
      <c r="B914" s="786"/>
      <c r="C914" s="816"/>
      <c r="D914" s="790"/>
      <c r="E914" s="791"/>
      <c r="F914" s="797"/>
      <c r="G914" s="794"/>
      <c r="H914" s="436" t="s">
        <v>220</v>
      </c>
      <c r="I914" s="252">
        <v>15</v>
      </c>
      <c r="J914" s="448">
        <f t="shared" si="97"/>
        <v>0.25</v>
      </c>
      <c r="K914" s="439" t="e">
        <f>#REF!*(1-$O$5)</f>
        <v>#REF!</v>
      </c>
      <c r="L914" s="797"/>
      <c r="M914" s="800"/>
      <c r="N914" s="778"/>
      <c r="O914" s="778"/>
      <c r="P914" s="781"/>
      <c r="Q914" s="781"/>
      <c r="R914" s="784"/>
      <c r="U914" s="562"/>
      <c r="V914" s="512"/>
      <c r="W914" s="514"/>
      <c r="X914" s="500"/>
      <c r="Y914" s="502"/>
      <c r="AA914" s="501"/>
      <c r="AB914" s="517"/>
      <c r="AC914" s="518"/>
      <c r="AD914" s="494"/>
      <c r="AE914" s="494"/>
      <c r="AF914" s="494"/>
      <c r="AG914" s="494"/>
    </row>
    <row r="915" spans="2:33">
      <c r="B915" s="786"/>
      <c r="C915" s="816"/>
      <c r="D915" s="790"/>
      <c r="E915" s="791"/>
      <c r="F915" s="798"/>
      <c r="G915" s="795"/>
      <c r="H915" s="436" t="s">
        <v>226</v>
      </c>
      <c r="I915" s="252"/>
      <c r="J915" s="448">
        <f t="shared" si="97"/>
        <v>0</v>
      </c>
      <c r="K915" s="439" t="e">
        <f>#REF!*(1-$O$5)</f>
        <v>#REF!</v>
      </c>
      <c r="L915" s="798"/>
      <c r="M915" s="801"/>
      <c r="N915" s="779"/>
      <c r="O915" s="779"/>
      <c r="P915" s="782"/>
      <c r="Q915" s="782"/>
      <c r="R915" s="785"/>
      <c r="U915" s="562"/>
      <c r="V915" s="512"/>
      <c r="W915" s="514"/>
      <c r="X915" s="500"/>
      <c r="Y915" s="502"/>
      <c r="AA915" s="501"/>
      <c r="AB915" s="517"/>
      <c r="AC915" s="518"/>
      <c r="AD915" s="494"/>
      <c r="AE915" s="494"/>
      <c r="AF915" s="494"/>
      <c r="AG915" s="494"/>
    </row>
    <row r="916" spans="2:33">
      <c r="B916" s="786">
        <v>224</v>
      </c>
      <c r="C916" s="816" t="s">
        <v>765</v>
      </c>
      <c r="D916" s="790"/>
      <c r="E916" s="791">
        <f t="shared" si="100"/>
        <v>0</v>
      </c>
      <c r="F916" s="796">
        <f>E916</f>
        <v>0</v>
      </c>
      <c r="G916" s="793" t="e">
        <f>F916*(1+$L$5)</f>
        <v>#REF!</v>
      </c>
      <c r="H916" s="436" t="s">
        <v>207</v>
      </c>
      <c r="I916" s="252"/>
      <c r="J916" s="448">
        <f t="shared" si="97"/>
        <v>0</v>
      </c>
      <c r="K916" s="439" t="e">
        <f>#REF!*(1-$O$5)</f>
        <v>#REF!</v>
      </c>
      <c r="L916" s="796" t="e">
        <f>SUM(K916*J916,J917*K917,J918*K918,J919*K919)</f>
        <v>#REF!</v>
      </c>
      <c r="M916" s="799">
        <v>15</v>
      </c>
      <c r="N916" s="777" t="e">
        <f>M916*L916</f>
        <v>#REF!</v>
      </c>
      <c r="O916" s="777" t="e">
        <f>N916*(1+$R$5)</f>
        <v>#REF!</v>
      </c>
      <c r="P916" s="780" t="e">
        <f>N916+M916*F916</f>
        <v>#REF!</v>
      </c>
      <c r="Q916" s="780" t="e">
        <f>M916*G916+O916</f>
        <v>#REF!</v>
      </c>
      <c r="R916" s="783" t="e">
        <f>Q916*(1+$U$5)</f>
        <v>#REF!</v>
      </c>
      <c r="U916" s="851"/>
      <c r="V916" s="512"/>
      <c r="W916" s="514"/>
      <c r="X916" s="500"/>
      <c r="Y916" s="502"/>
      <c r="AA916" s="501"/>
      <c r="AB916" s="517"/>
      <c r="AC916" s="518"/>
      <c r="AD916" s="494"/>
      <c r="AE916" s="494"/>
      <c r="AF916" s="494"/>
      <c r="AG916" s="494"/>
    </row>
    <row r="917" spans="2:33">
      <c r="B917" s="786"/>
      <c r="C917" s="816"/>
      <c r="D917" s="790"/>
      <c r="E917" s="791"/>
      <c r="F917" s="797"/>
      <c r="G917" s="794"/>
      <c r="H917" s="436" t="s">
        <v>185</v>
      </c>
      <c r="I917" s="252"/>
      <c r="J917" s="448">
        <f t="shared" si="97"/>
        <v>0</v>
      </c>
      <c r="K917" s="439" t="e">
        <f>#REF!*(1-$O$5)</f>
        <v>#REF!</v>
      </c>
      <c r="L917" s="797"/>
      <c r="M917" s="800"/>
      <c r="N917" s="778"/>
      <c r="O917" s="778"/>
      <c r="P917" s="781"/>
      <c r="Q917" s="781"/>
      <c r="R917" s="784"/>
      <c r="U917" s="851"/>
      <c r="V917" s="512"/>
      <c r="W917" s="514"/>
      <c r="X917" s="500"/>
      <c r="Y917" s="502"/>
      <c r="AA917" s="501"/>
      <c r="AB917" s="517"/>
      <c r="AC917" s="518"/>
      <c r="AD917" s="494"/>
      <c r="AE917" s="494"/>
      <c r="AF917" s="494"/>
      <c r="AG917" s="494"/>
    </row>
    <row r="918" spans="2:33">
      <c r="B918" s="786"/>
      <c r="C918" s="816"/>
      <c r="D918" s="790"/>
      <c r="E918" s="791"/>
      <c r="F918" s="797"/>
      <c r="G918" s="794"/>
      <c r="H918" s="436" t="s">
        <v>220</v>
      </c>
      <c r="I918" s="252"/>
      <c r="J918" s="448">
        <f t="shared" si="97"/>
        <v>0</v>
      </c>
      <c r="K918" s="439" t="e">
        <f>#REF!*(1-$O$5)</f>
        <v>#REF!</v>
      </c>
      <c r="L918" s="797"/>
      <c r="M918" s="800"/>
      <c r="N918" s="778"/>
      <c r="O918" s="778"/>
      <c r="P918" s="781"/>
      <c r="Q918" s="781"/>
      <c r="R918" s="784"/>
      <c r="U918" s="851"/>
      <c r="V918" s="512"/>
      <c r="W918" s="514"/>
      <c r="X918" s="500"/>
      <c r="Y918" s="502"/>
      <c r="AA918" s="501"/>
      <c r="AB918" s="517"/>
      <c r="AC918" s="518"/>
      <c r="AD918" s="494"/>
      <c r="AE918" s="494"/>
      <c r="AF918" s="494"/>
      <c r="AG918" s="494"/>
    </row>
    <row r="919" spans="2:33">
      <c r="B919" s="786"/>
      <c r="C919" s="816"/>
      <c r="D919" s="790"/>
      <c r="E919" s="791"/>
      <c r="F919" s="798"/>
      <c r="G919" s="795"/>
      <c r="H919" s="436" t="s">
        <v>226</v>
      </c>
      <c r="I919" s="252"/>
      <c r="J919" s="448">
        <f t="shared" si="97"/>
        <v>0</v>
      </c>
      <c r="K919" s="439" t="e">
        <f>#REF!*(1-$O$5)</f>
        <v>#REF!</v>
      </c>
      <c r="L919" s="798"/>
      <c r="M919" s="801"/>
      <c r="N919" s="779"/>
      <c r="O919" s="779"/>
      <c r="P919" s="782"/>
      <c r="Q919" s="782"/>
      <c r="R919" s="785"/>
      <c r="U919" s="851"/>
      <c r="V919" s="512"/>
      <c r="W919" s="514"/>
      <c r="X919" s="500"/>
      <c r="Y919" s="502"/>
      <c r="AA919" s="501"/>
      <c r="AB919" s="517"/>
      <c r="AC919" s="518"/>
      <c r="AD919" s="494"/>
      <c r="AE919" s="494"/>
      <c r="AF919" s="494"/>
      <c r="AG919" s="494"/>
    </row>
    <row r="920" spans="2:33">
      <c r="B920" s="786">
        <v>225</v>
      </c>
      <c r="C920" s="816" t="s">
        <v>761</v>
      </c>
      <c r="D920" s="790"/>
      <c r="E920" s="791">
        <f t="shared" si="100"/>
        <v>0</v>
      </c>
      <c r="F920" s="796">
        <f>E920</f>
        <v>0</v>
      </c>
      <c r="G920" s="793" t="e">
        <f>F920*(1+$L$5)</f>
        <v>#REF!</v>
      </c>
      <c r="H920" s="436" t="s">
        <v>207</v>
      </c>
      <c r="I920" s="252"/>
      <c r="J920" s="448">
        <f t="shared" si="97"/>
        <v>0</v>
      </c>
      <c r="K920" s="439" t="e">
        <f>#REF!*(1-$O$5)</f>
        <v>#REF!</v>
      </c>
      <c r="L920" s="796" t="e">
        <f>SUM(K920*J920,J921*K921,J922*K922,J923*K923)</f>
        <v>#REF!</v>
      </c>
      <c r="M920" s="799">
        <v>16</v>
      </c>
      <c r="N920" s="777" t="e">
        <f>M920*L920</f>
        <v>#REF!</v>
      </c>
      <c r="O920" s="777" t="e">
        <f>N920*(1+$R$5)</f>
        <v>#REF!</v>
      </c>
      <c r="P920" s="780" t="e">
        <f>N920+M920*F920</f>
        <v>#REF!</v>
      </c>
      <c r="Q920" s="780" t="e">
        <f>M920*G920+O920</f>
        <v>#REF!</v>
      </c>
      <c r="R920" s="783" t="e">
        <f>Q920*(1+$U$5)</f>
        <v>#REF!</v>
      </c>
      <c r="U920" s="851"/>
      <c r="V920" s="512"/>
      <c r="W920" s="514"/>
      <c r="X920" s="500"/>
      <c r="Y920" s="502"/>
      <c r="AA920" s="501"/>
      <c r="AB920" s="517"/>
      <c r="AC920" s="518"/>
      <c r="AD920" s="494"/>
      <c r="AE920" s="494"/>
      <c r="AF920" s="494"/>
      <c r="AG920" s="494"/>
    </row>
    <row r="921" spans="2:33">
      <c r="B921" s="786"/>
      <c r="C921" s="816"/>
      <c r="D921" s="790"/>
      <c r="E921" s="791"/>
      <c r="F921" s="797"/>
      <c r="G921" s="794"/>
      <c r="H921" s="436" t="s">
        <v>185</v>
      </c>
      <c r="I921" s="252"/>
      <c r="J921" s="448">
        <f t="shared" si="97"/>
        <v>0</v>
      </c>
      <c r="K921" s="439" t="e">
        <f>#REF!*(1-$O$5)</f>
        <v>#REF!</v>
      </c>
      <c r="L921" s="797"/>
      <c r="M921" s="800"/>
      <c r="N921" s="778"/>
      <c r="O921" s="778"/>
      <c r="P921" s="781"/>
      <c r="Q921" s="781"/>
      <c r="R921" s="784"/>
      <c r="U921" s="851"/>
      <c r="V921" s="512"/>
      <c r="W921" s="514"/>
      <c r="X921" s="500"/>
      <c r="Y921" s="502"/>
      <c r="AA921" s="501"/>
      <c r="AB921" s="517"/>
      <c r="AC921" s="518"/>
      <c r="AD921" s="494"/>
      <c r="AE921" s="494"/>
      <c r="AF921" s="494"/>
      <c r="AG921" s="494"/>
    </row>
    <row r="922" spans="2:33">
      <c r="B922" s="786"/>
      <c r="C922" s="816"/>
      <c r="D922" s="790"/>
      <c r="E922" s="791"/>
      <c r="F922" s="797"/>
      <c r="G922" s="794"/>
      <c r="H922" s="436" t="s">
        <v>220</v>
      </c>
      <c r="I922" s="252"/>
      <c r="J922" s="448">
        <f t="shared" si="97"/>
        <v>0</v>
      </c>
      <c r="K922" s="439" t="e">
        <f>#REF!*(1-$O$5)</f>
        <v>#REF!</v>
      </c>
      <c r="L922" s="797"/>
      <c r="M922" s="800"/>
      <c r="N922" s="778"/>
      <c r="O922" s="778"/>
      <c r="P922" s="781"/>
      <c r="Q922" s="781"/>
      <c r="R922" s="784"/>
      <c r="U922" s="851"/>
      <c r="V922" s="512"/>
      <c r="W922" s="514"/>
      <c r="X922" s="500"/>
      <c r="Y922" s="502"/>
      <c r="AA922" s="501"/>
      <c r="AB922" s="517"/>
      <c r="AC922" s="518"/>
      <c r="AD922" s="494"/>
      <c r="AE922" s="494"/>
      <c r="AF922" s="494"/>
      <c r="AG922" s="494"/>
    </row>
    <row r="923" spans="2:33">
      <c r="B923" s="786"/>
      <c r="C923" s="816"/>
      <c r="D923" s="790"/>
      <c r="E923" s="791"/>
      <c r="F923" s="798"/>
      <c r="G923" s="795"/>
      <c r="H923" s="436" t="s">
        <v>226</v>
      </c>
      <c r="I923" s="252"/>
      <c r="J923" s="448">
        <f t="shared" si="97"/>
        <v>0</v>
      </c>
      <c r="K923" s="439" t="e">
        <f>#REF!*(1-$O$5)</f>
        <v>#REF!</v>
      </c>
      <c r="L923" s="798"/>
      <c r="M923" s="801"/>
      <c r="N923" s="779"/>
      <c r="O923" s="779"/>
      <c r="P923" s="782"/>
      <c r="Q923" s="782"/>
      <c r="R923" s="785"/>
      <c r="U923" s="851"/>
      <c r="V923" s="512"/>
      <c r="W923" s="514"/>
      <c r="X923" s="500"/>
      <c r="Y923" s="502"/>
      <c r="AA923" s="501"/>
      <c r="AB923" s="517"/>
      <c r="AC923" s="518"/>
      <c r="AD923" s="494"/>
      <c r="AE923" s="494"/>
      <c r="AF923" s="494"/>
      <c r="AG923" s="494"/>
    </row>
    <row r="924" spans="2:33">
      <c r="B924" s="786">
        <v>226</v>
      </c>
      <c r="C924" s="816" t="s">
        <v>766</v>
      </c>
      <c r="D924" s="790"/>
      <c r="E924" s="791">
        <f t="shared" si="100"/>
        <v>0</v>
      </c>
      <c r="F924" s="796">
        <f>E924</f>
        <v>0</v>
      </c>
      <c r="G924" s="793" t="e">
        <f>F924*(1+$L$5)</f>
        <v>#REF!</v>
      </c>
      <c r="H924" s="436" t="s">
        <v>207</v>
      </c>
      <c r="I924" s="252"/>
      <c r="J924" s="448">
        <f t="shared" ref="J924:J987" si="101">I924/60</f>
        <v>0</v>
      </c>
      <c r="K924" s="439" t="e">
        <f>#REF!*(1-$O$5)</f>
        <v>#REF!</v>
      </c>
      <c r="L924" s="796" t="e">
        <f>SUM(K924*J924,J925*K925,J926*K926,J927*K927)</f>
        <v>#REF!</v>
      </c>
      <c r="M924" s="799">
        <v>17</v>
      </c>
      <c r="N924" s="777" t="e">
        <f>M924*L924</f>
        <v>#REF!</v>
      </c>
      <c r="O924" s="777" t="e">
        <f>N924*(1+$R$5)</f>
        <v>#REF!</v>
      </c>
      <c r="P924" s="780" t="e">
        <f>N924+M924*F924</f>
        <v>#REF!</v>
      </c>
      <c r="Q924" s="780" t="e">
        <f>M924*G924+O924</f>
        <v>#REF!</v>
      </c>
      <c r="R924" s="783" t="e">
        <f>Q924*(1+$U$5)</f>
        <v>#REF!</v>
      </c>
      <c r="U924" s="851"/>
      <c r="V924" s="512"/>
      <c r="W924" s="514"/>
      <c r="X924" s="500"/>
      <c r="Y924" s="502"/>
      <c r="AA924" s="501"/>
      <c r="AB924" s="517"/>
      <c r="AC924" s="518"/>
      <c r="AD924" s="494"/>
      <c r="AE924" s="494"/>
      <c r="AF924" s="494"/>
      <c r="AG924" s="494"/>
    </row>
    <row r="925" spans="2:33">
      <c r="B925" s="786"/>
      <c r="C925" s="816"/>
      <c r="D925" s="790"/>
      <c r="E925" s="791"/>
      <c r="F925" s="797"/>
      <c r="G925" s="794"/>
      <c r="H925" s="436" t="s">
        <v>185</v>
      </c>
      <c r="I925" s="252"/>
      <c r="J925" s="448">
        <f t="shared" si="101"/>
        <v>0</v>
      </c>
      <c r="K925" s="439" t="e">
        <f>#REF!*(1-$O$5)</f>
        <v>#REF!</v>
      </c>
      <c r="L925" s="797"/>
      <c r="M925" s="800"/>
      <c r="N925" s="778"/>
      <c r="O925" s="778"/>
      <c r="P925" s="781"/>
      <c r="Q925" s="781"/>
      <c r="R925" s="784"/>
      <c r="U925" s="851"/>
      <c r="V925" s="512"/>
      <c r="W925" s="514"/>
      <c r="X925" s="500"/>
      <c r="Y925" s="502"/>
      <c r="AA925" s="501"/>
      <c r="AB925" s="517"/>
      <c r="AC925" s="518"/>
      <c r="AD925" s="494"/>
      <c r="AE925" s="494"/>
      <c r="AF925" s="494"/>
      <c r="AG925" s="494"/>
    </row>
    <row r="926" spans="2:33">
      <c r="B926" s="786"/>
      <c r="C926" s="816"/>
      <c r="D926" s="790"/>
      <c r="E926" s="791"/>
      <c r="F926" s="797"/>
      <c r="G926" s="794"/>
      <c r="H926" s="436" t="s">
        <v>220</v>
      </c>
      <c r="I926" s="252"/>
      <c r="J926" s="448">
        <f t="shared" si="101"/>
        <v>0</v>
      </c>
      <c r="K926" s="439" t="e">
        <f>#REF!*(1-$O$5)</f>
        <v>#REF!</v>
      </c>
      <c r="L926" s="797"/>
      <c r="M926" s="800"/>
      <c r="N926" s="778"/>
      <c r="O926" s="778"/>
      <c r="P926" s="781"/>
      <c r="Q926" s="781"/>
      <c r="R926" s="784"/>
      <c r="U926" s="851"/>
      <c r="V926" s="512"/>
      <c r="W926" s="514"/>
      <c r="X926" s="500"/>
      <c r="Y926" s="502"/>
      <c r="AA926" s="501"/>
      <c r="AB926" s="517"/>
      <c r="AC926" s="518"/>
      <c r="AD926" s="494"/>
      <c r="AE926" s="494"/>
      <c r="AF926" s="494"/>
      <c r="AG926" s="494"/>
    </row>
    <row r="927" spans="2:33">
      <c r="B927" s="786"/>
      <c r="C927" s="816"/>
      <c r="D927" s="790"/>
      <c r="E927" s="791"/>
      <c r="F927" s="798"/>
      <c r="G927" s="795"/>
      <c r="H927" s="436" t="s">
        <v>226</v>
      </c>
      <c r="I927" s="252"/>
      <c r="J927" s="448">
        <f t="shared" si="101"/>
        <v>0</v>
      </c>
      <c r="K927" s="439" t="e">
        <f>#REF!*(1-$O$5)</f>
        <v>#REF!</v>
      </c>
      <c r="L927" s="798"/>
      <c r="M927" s="801"/>
      <c r="N927" s="779"/>
      <c r="O927" s="779"/>
      <c r="P927" s="782"/>
      <c r="Q927" s="782"/>
      <c r="R927" s="785"/>
      <c r="U927" s="851"/>
      <c r="V927" s="512"/>
      <c r="W927" s="514"/>
      <c r="X927" s="500"/>
      <c r="Y927" s="502"/>
      <c r="AA927" s="501"/>
      <c r="AB927" s="517"/>
      <c r="AC927" s="518"/>
      <c r="AD927" s="494"/>
      <c r="AE927" s="494"/>
      <c r="AF927" s="494"/>
      <c r="AG927" s="494"/>
    </row>
    <row r="928" spans="2:33">
      <c r="B928" s="786">
        <v>227</v>
      </c>
      <c r="C928" s="816" t="s">
        <v>762</v>
      </c>
      <c r="D928" s="790"/>
      <c r="E928" s="791">
        <f t="shared" si="100"/>
        <v>0</v>
      </c>
      <c r="F928" s="796">
        <f>E928</f>
        <v>0</v>
      </c>
      <c r="G928" s="793" t="e">
        <f>F928*(1+$L$5)</f>
        <v>#REF!</v>
      </c>
      <c r="H928" s="436" t="s">
        <v>207</v>
      </c>
      <c r="I928" s="252"/>
      <c r="J928" s="448">
        <f t="shared" si="101"/>
        <v>0</v>
      </c>
      <c r="K928" s="439" t="e">
        <f>#REF!*(1-$O$5)</f>
        <v>#REF!</v>
      </c>
      <c r="L928" s="796" t="e">
        <f>SUM(K928*J928,J929*K929,J930*K930,J931*K931)</f>
        <v>#REF!</v>
      </c>
      <c r="M928" s="799">
        <v>18</v>
      </c>
      <c r="N928" s="777" t="e">
        <f>M928*L928</f>
        <v>#REF!</v>
      </c>
      <c r="O928" s="777" t="e">
        <f>N928*(1+$R$5)</f>
        <v>#REF!</v>
      </c>
      <c r="P928" s="780" t="e">
        <f>N928+M928*F928</f>
        <v>#REF!</v>
      </c>
      <c r="Q928" s="780" t="e">
        <f>M928*G928+O928</f>
        <v>#REF!</v>
      </c>
      <c r="R928" s="783" t="e">
        <f>Q928*(1+$U$5)</f>
        <v>#REF!</v>
      </c>
      <c r="U928" s="851"/>
      <c r="V928" s="512"/>
      <c r="W928" s="514"/>
      <c r="X928" s="568"/>
      <c r="Y928" s="502"/>
      <c r="AA928" s="501"/>
      <c r="AB928" s="517"/>
      <c r="AC928" s="518"/>
      <c r="AD928" s="494"/>
      <c r="AE928" s="494"/>
      <c r="AF928" s="494"/>
      <c r="AG928" s="494"/>
    </row>
    <row r="929" spans="2:33">
      <c r="B929" s="786"/>
      <c r="C929" s="816"/>
      <c r="D929" s="790"/>
      <c r="E929" s="791"/>
      <c r="F929" s="797"/>
      <c r="G929" s="794"/>
      <c r="H929" s="436" t="s">
        <v>185</v>
      </c>
      <c r="I929" s="252"/>
      <c r="J929" s="448">
        <f t="shared" si="101"/>
        <v>0</v>
      </c>
      <c r="K929" s="439" t="e">
        <f>#REF!*(1-$O$5)</f>
        <v>#REF!</v>
      </c>
      <c r="L929" s="797"/>
      <c r="M929" s="800"/>
      <c r="N929" s="778"/>
      <c r="O929" s="778"/>
      <c r="P929" s="781"/>
      <c r="Q929" s="781"/>
      <c r="R929" s="784"/>
      <c r="U929" s="851"/>
      <c r="V929" s="512"/>
      <c r="W929" s="514"/>
      <c r="X929" s="568"/>
      <c r="Y929" s="502"/>
      <c r="AA929" s="501"/>
      <c r="AB929" s="517"/>
      <c r="AC929" s="518"/>
      <c r="AD929" s="494"/>
      <c r="AE929" s="494"/>
      <c r="AF929" s="494"/>
      <c r="AG929" s="494"/>
    </row>
    <row r="930" spans="2:33">
      <c r="B930" s="786"/>
      <c r="C930" s="816"/>
      <c r="D930" s="790"/>
      <c r="E930" s="791"/>
      <c r="F930" s="797"/>
      <c r="G930" s="794"/>
      <c r="H930" s="436" t="s">
        <v>220</v>
      </c>
      <c r="I930" s="252"/>
      <c r="J930" s="448">
        <f t="shared" si="101"/>
        <v>0</v>
      </c>
      <c r="K930" s="439" t="e">
        <f>#REF!*(1-$O$5)</f>
        <v>#REF!</v>
      </c>
      <c r="L930" s="797"/>
      <c r="M930" s="800"/>
      <c r="N930" s="778"/>
      <c r="O930" s="778"/>
      <c r="P930" s="781"/>
      <c r="Q930" s="781"/>
      <c r="R930" s="784"/>
      <c r="U930" s="851"/>
      <c r="V930" s="512"/>
      <c r="W930" s="514"/>
      <c r="X930" s="568"/>
      <c r="Y930" s="502"/>
      <c r="AA930" s="501"/>
      <c r="AB930" s="517"/>
      <c r="AC930" s="518"/>
      <c r="AD930" s="494"/>
      <c r="AE930" s="494"/>
      <c r="AF930" s="494"/>
      <c r="AG930" s="494"/>
    </row>
    <row r="931" spans="2:33">
      <c r="B931" s="786"/>
      <c r="C931" s="816"/>
      <c r="D931" s="790"/>
      <c r="E931" s="791"/>
      <c r="F931" s="798"/>
      <c r="G931" s="795"/>
      <c r="H931" s="436" t="s">
        <v>226</v>
      </c>
      <c r="I931" s="252"/>
      <c r="J931" s="448">
        <f t="shared" si="101"/>
        <v>0</v>
      </c>
      <c r="K931" s="439" t="e">
        <f>#REF!*(1-$O$5)</f>
        <v>#REF!</v>
      </c>
      <c r="L931" s="798"/>
      <c r="M931" s="801"/>
      <c r="N931" s="779"/>
      <c r="O931" s="779"/>
      <c r="P931" s="782"/>
      <c r="Q931" s="782"/>
      <c r="R931" s="785"/>
      <c r="U931" s="851"/>
      <c r="V931" s="512"/>
      <c r="W931" s="514"/>
      <c r="X931" s="568"/>
      <c r="Y931" s="502"/>
      <c r="AA931" s="501"/>
      <c r="AB931" s="517"/>
      <c r="AC931" s="518"/>
      <c r="AD931" s="494"/>
      <c r="AE931" s="494"/>
      <c r="AF931" s="494"/>
      <c r="AG931" s="494"/>
    </row>
    <row r="932" spans="2:33">
      <c r="B932" s="786">
        <v>228</v>
      </c>
      <c r="C932" s="816" t="s">
        <v>746</v>
      </c>
      <c r="D932" s="790"/>
      <c r="E932" s="791">
        <f t="shared" si="100"/>
        <v>0</v>
      </c>
      <c r="F932" s="796">
        <f>E932</f>
        <v>0</v>
      </c>
      <c r="G932" s="793" t="e">
        <f>F932*(1+$L$5)</f>
        <v>#REF!</v>
      </c>
      <c r="H932" s="436" t="s">
        <v>207</v>
      </c>
      <c r="I932" s="252"/>
      <c r="J932" s="448">
        <f t="shared" si="101"/>
        <v>0</v>
      </c>
      <c r="K932" s="439" t="e">
        <f>#REF!*(1-$O$5)</f>
        <v>#REF!</v>
      </c>
      <c r="L932" s="796" t="e">
        <f>SUM(K932*J932,J933*K933,J934*K934,J935*K935)</f>
        <v>#REF!</v>
      </c>
      <c r="M932" s="799">
        <v>1</v>
      </c>
      <c r="N932" s="777" t="e">
        <f>M932*L932</f>
        <v>#REF!</v>
      </c>
      <c r="O932" s="777" t="e">
        <f>N932*(1+$R$5)</f>
        <v>#REF!</v>
      </c>
      <c r="P932" s="780" t="e">
        <f>N932+M932*F932</f>
        <v>#REF!</v>
      </c>
      <c r="Q932" s="780" t="e">
        <f>M932*G932+O932</f>
        <v>#REF!</v>
      </c>
      <c r="R932" s="783" t="e">
        <f>Q932*(1+$U$5)</f>
        <v>#REF!</v>
      </c>
      <c r="U932" s="851"/>
      <c r="V932" s="512"/>
      <c r="W932" s="514"/>
      <c r="X932" s="568"/>
      <c r="Y932" s="502"/>
      <c r="AA932" s="501"/>
      <c r="AB932" s="517"/>
      <c r="AC932" s="518"/>
      <c r="AD932" s="494"/>
      <c r="AE932" s="494"/>
      <c r="AF932" s="494"/>
      <c r="AG932" s="494"/>
    </row>
    <row r="933" spans="2:33">
      <c r="B933" s="786"/>
      <c r="C933" s="816"/>
      <c r="D933" s="790"/>
      <c r="E933" s="791"/>
      <c r="F933" s="797"/>
      <c r="G933" s="794"/>
      <c r="H933" s="436" t="s">
        <v>185</v>
      </c>
      <c r="I933" s="252"/>
      <c r="J933" s="448">
        <f t="shared" si="101"/>
        <v>0</v>
      </c>
      <c r="K933" s="439" t="e">
        <f>#REF!*(1-$O$5)</f>
        <v>#REF!</v>
      </c>
      <c r="L933" s="797"/>
      <c r="M933" s="800"/>
      <c r="N933" s="778"/>
      <c r="O933" s="778"/>
      <c r="P933" s="781"/>
      <c r="Q933" s="781"/>
      <c r="R933" s="784"/>
      <c r="U933" s="851"/>
      <c r="V933" s="512"/>
      <c r="W933" s="514"/>
      <c r="X933" s="568"/>
      <c r="Y933" s="502"/>
      <c r="AA933" s="501"/>
      <c r="AB933" s="517"/>
      <c r="AC933" s="518"/>
      <c r="AD933" s="494"/>
      <c r="AE933" s="494"/>
      <c r="AF933" s="494"/>
      <c r="AG933" s="494"/>
    </row>
    <row r="934" spans="2:33">
      <c r="B934" s="786"/>
      <c r="C934" s="816"/>
      <c r="D934" s="790"/>
      <c r="E934" s="791"/>
      <c r="F934" s="797"/>
      <c r="G934" s="794"/>
      <c r="H934" s="436" t="s">
        <v>220</v>
      </c>
      <c r="I934" s="252">
        <v>20</v>
      </c>
      <c r="J934" s="448">
        <f t="shared" si="101"/>
        <v>0.33333333333333331</v>
      </c>
      <c r="K934" s="439" t="e">
        <f>#REF!*(1-$O$5)</f>
        <v>#REF!</v>
      </c>
      <c r="L934" s="797"/>
      <c r="M934" s="800"/>
      <c r="N934" s="778"/>
      <c r="O934" s="778"/>
      <c r="P934" s="781"/>
      <c r="Q934" s="781"/>
      <c r="R934" s="784"/>
      <c r="U934" s="851"/>
      <c r="V934" s="512"/>
      <c r="W934" s="514"/>
      <c r="X934" s="568"/>
      <c r="Y934" s="502"/>
      <c r="AA934" s="501"/>
      <c r="AB934" s="517"/>
      <c r="AC934" s="518"/>
      <c r="AD934" s="494"/>
      <c r="AE934" s="494"/>
      <c r="AF934" s="494"/>
      <c r="AG934" s="494"/>
    </row>
    <row r="935" spans="2:33">
      <c r="B935" s="786"/>
      <c r="C935" s="816"/>
      <c r="D935" s="790"/>
      <c r="E935" s="791"/>
      <c r="F935" s="798"/>
      <c r="G935" s="795"/>
      <c r="H935" s="436" t="s">
        <v>226</v>
      </c>
      <c r="I935" s="252"/>
      <c r="J935" s="448">
        <f t="shared" si="101"/>
        <v>0</v>
      </c>
      <c r="K935" s="439" t="e">
        <f>#REF!*(1-$O$5)</f>
        <v>#REF!</v>
      </c>
      <c r="L935" s="798"/>
      <c r="M935" s="801"/>
      <c r="N935" s="779"/>
      <c r="O935" s="779"/>
      <c r="P935" s="782"/>
      <c r="Q935" s="782"/>
      <c r="R935" s="785"/>
      <c r="U935" s="851"/>
      <c r="V935" s="512"/>
      <c r="W935" s="514"/>
      <c r="X935" s="568"/>
      <c r="Y935" s="502"/>
      <c r="AA935" s="501"/>
      <c r="AB935" s="517"/>
      <c r="AC935" s="518"/>
      <c r="AD935" s="494"/>
      <c r="AE935" s="494"/>
      <c r="AF935" s="494"/>
      <c r="AG935" s="494"/>
    </row>
    <row r="936" spans="2:33">
      <c r="B936" s="786">
        <v>229</v>
      </c>
      <c r="C936" s="816" t="s">
        <v>747</v>
      </c>
      <c r="D936" s="790"/>
      <c r="E936" s="791">
        <f t="shared" si="100"/>
        <v>0</v>
      </c>
      <c r="F936" s="796">
        <f>E936</f>
        <v>0</v>
      </c>
      <c r="G936" s="793" t="e">
        <f>F936*(1+$L$5)</f>
        <v>#REF!</v>
      </c>
      <c r="H936" s="436" t="s">
        <v>207</v>
      </c>
      <c r="I936" s="252"/>
      <c r="J936" s="448">
        <f t="shared" si="101"/>
        <v>0</v>
      </c>
      <c r="K936" s="439" t="e">
        <f>#REF!*(1-$O$5)</f>
        <v>#REF!</v>
      </c>
      <c r="L936" s="796" t="e">
        <f>SUM(K936*J936,J937*K937,J938*K938,J939*K939)</f>
        <v>#REF!</v>
      </c>
      <c r="M936" s="799">
        <v>1</v>
      </c>
      <c r="N936" s="777" t="e">
        <f>M936*L936</f>
        <v>#REF!</v>
      </c>
      <c r="O936" s="777" t="e">
        <f>N936*(1+$R$5)</f>
        <v>#REF!</v>
      </c>
      <c r="P936" s="780" t="e">
        <f>N936+M936*F936</f>
        <v>#REF!</v>
      </c>
      <c r="Q936" s="780" t="e">
        <f>M936*G936+O936</f>
        <v>#REF!</v>
      </c>
      <c r="R936" s="783" t="e">
        <f>Q936*(1+$U$5)</f>
        <v>#REF!</v>
      </c>
      <c r="U936" s="851"/>
      <c r="V936" s="512"/>
      <c r="W936" s="514"/>
      <c r="X936" s="568"/>
      <c r="Y936" s="502"/>
      <c r="AA936" s="501"/>
      <c r="AB936" s="517"/>
      <c r="AC936" s="518"/>
      <c r="AD936" s="494"/>
      <c r="AE936" s="494"/>
      <c r="AF936" s="494"/>
      <c r="AG936" s="494"/>
    </row>
    <row r="937" spans="2:33">
      <c r="B937" s="786"/>
      <c r="C937" s="816"/>
      <c r="D937" s="790"/>
      <c r="E937" s="791"/>
      <c r="F937" s="797"/>
      <c r="G937" s="794"/>
      <c r="H937" s="436" t="s">
        <v>185</v>
      </c>
      <c r="I937" s="252"/>
      <c r="J937" s="448">
        <f t="shared" si="101"/>
        <v>0</v>
      </c>
      <c r="K937" s="439" t="e">
        <f>#REF!*(1-$O$5)</f>
        <v>#REF!</v>
      </c>
      <c r="L937" s="797"/>
      <c r="M937" s="800"/>
      <c r="N937" s="778"/>
      <c r="O937" s="778"/>
      <c r="P937" s="781"/>
      <c r="Q937" s="781"/>
      <c r="R937" s="784"/>
      <c r="U937" s="851"/>
      <c r="V937" s="512"/>
      <c r="W937" s="514"/>
      <c r="X937" s="568"/>
      <c r="Y937" s="502"/>
      <c r="AA937" s="501"/>
      <c r="AB937" s="517"/>
      <c r="AC937" s="518"/>
      <c r="AD937" s="494"/>
      <c r="AE937" s="494"/>
      <c r="AF937" s="494"/>
      <c r="AG937" s="494"/>
    </row>
    <row r="938" spans="2:33">
      <c r="B938" s="786"/>
      <c r="C938" s="816"/>
      <c r="D938" s="790"/>
      <c r="E938" s="791"/>
      <c r="F938" s="797"/>
      <c r="G938" s="794"/>
      <c r="H938" s="436" t="s">
        <v>220</v>
      </c>
      <c r="I938" s="252">
        <v>15</v>
      </c>
      <c r="J938" s="448">
        <f t="shared" si="101"/>
        <v>0.25</v>
      </c>
      <c r="K938" s="439" t="e">
        <f>#REF!*(1-$O$5)</f>
        <v>#REF!</v>
      </c>
      <c r="L938" s="797"/>
      <c r="M938" s="800"/>
      <c r="N938" s="778"/>
      <c r="O938" s="778"/>
      <c r="P938" s="781"/>
      <c r="Q938" s="781"/>
      <c r="R938" s="784"/>
      <c r="U938" s="851"/>
      <c r="V938" s="512"/>
      <c r="W938" s="514"/>
      <c r="X938" s="568"/>
      <c r="Y938" s="502"/>
      <c r="AA938" s="501"/>
      <c r="AB938" s="517"/>
      <c r="AC938" s="518"/>
      <c r="AD938" s="494"/>
      <c r="AE938" s="494"/>
      <c r="AF938" s="494"/>
      <c r="AG938" s="494"/>
    </row>
    <row r="939" spans="2:33">
      <c r="B939" s="786"/>
      <c r="C939" s="816"/>
      <c r="D939" s="790"/>
      <c r="E939" s="791"/>
      <c r="F939" s="798"/>
      <c r="G939" s="795"/>
      <c r="H939" s="436" t="s">
        <v>226</v>
      </c>
      <c r="I939" s="252"/>
      <c r="J939" s="448">
        <f t="shared" si="101"/>
        <v>0</v>
      </c>
      <c r="K939" s="439" t="e">
        <f>#REF!*(1-$O$5)</f>
        <v>#REF!</v>
      </c>
      <c r="L939" s="798"/>
      <c r="M939" s="801"/>
      <c r="N939" s="779"/>
      <c r="O939" s="779"/>
      <c r="P939" s="782"/>
      <c r="Q939" s="782"/>
      <c r="R939" s="785"/>
      <c r="U939" s="851"/>
      <c r="V939" s="512"/>
      <c r="W939" s="514"/>
      <c r="X939" s="568"/>
      <c r="Y939" s="502"/>
      <c r="AA939" s="501"/>
      <c r="AB939" s="517"/>
      <c r="AC939" s="518"/>
      <c r="AD939" s="494"/>
      <c r="AE939" s="494"/>
      <c r="AF939" s="494"/>
      <c r="AG939" s="494"/>
    </row>
    <row r="940" spans="2:33">
      <c r="B940" s="786">
        <v>230</v>
      </c>
      <c r="C940" s="816" t="s">
        <v>763</v>
      </c>
      <c r="D940" s="790"/>
      <c r="E940" s="791">
        <f t="shared" si="100"/>
        <v>0</v>
      </c>
      <c r="F940" s="796">
        <f>E940</f>
        <v>0</v>
      </c>
      <c r="G940" s="793" t="e">
        <f>F940*(1+$L$5)</f>
        <v>#REF!</v>
      </c>
      <c r="H940" s="436" t="s">
        <v>207</v>
      </c>
      <c r="I940" s="252"/>
      <c r="J940" s="448">
        <f t="shared" si="101"/>
        <v>0</v>
      </c>
      <c r="K940" s="439" t="e">
        <f>#REF!*(1-$O$5)</f>
        <v>#REF!</v>
      </c>
      <c r="L940" s="796" t="e">
        <f>SUM(K940*J940,J941*K941,J942*K942,J943*K943)</f>
        <v>#REF!</v>
      </c>
      <c r="M940" s="799">
        <v>21</v>
      </c>
      <c r="N940" s="777" t="e">
        <f>M940*L940</f>
        <v>#REF!</v>
      </c>
      <c r="O940" s="777" t="e">
        <f>N940*(1+$R$5)</f>
        <v>#REF!</v>
      </c>
      <c r="P940" s="780" t="e">
        <f>N940+M940*F940</f>
        <v>#REF!</v>
      </c>
      <c r="Q940" s="780" t="e">
        <f>M940*G940+O940</f>
        <v>#REF!</v>
      </c>
      <c r="R940" s="783" t="e">
        <f>Q940*(1+$U$5)</f>
        <v>#REF!</v>
      </c>
      <c r="U940" s="851"/>
      <c r="V940" s="512"/>
      <c r="W940" s="514"/>
      <c r="X940" s="568"/>
      <c r="Y940" s="502"/>
      <c r="AA940" s="501"/>
      <c r="AB940" s="517"/>
      <c r="AC940" s="518"/>
      <c r="AD940" s="494"/>
      <c r="AE940" s="494"/>
      <c r="AF940" s="494"/>
      <c r="AG940" s="494"/>
    </row>
    <row r="941" spans="2:33">
      <c r="B941" s="786"/>
      <c r="C941" s="816"/>
      <c r="D941" s="790"/>
      <c r="E941" s="791"/>
      <c r="F941" s="797"/>
      <c r="G941" s="794"/>
      <c r="H941" s="436" t="s">
        <v>185</v>
      </c>
      <c r="I941" s="252"/>
      <c r="J941" s="448">
        <f t="shared" si="101"/>
        <v>0</v>
      </c>
      <c r="K941" s="439" t="e">
        <f>#REF!*(1-$O$5)</f>
        <v>#REF!</v>
      </c>
      <c r="L941" s="797"/>
      <c r="M941" s="800"/>
      <c r="N941" s="778"/>
      <c r="O941" s="778"/>
      <c r="P941" s="781"/>
      <c r="Q941" s="781"/>
      <c r="R941" s="784"/>
      <c r="U941" s="851"/>
      <c r="V941" s="512"/>
      <c r="W941" s="514"/>
      <c r="X941" s="568"/>
      <c r="Y941" s="502"/>
      <c r="AA941" s="501"/>
      <c r="AB941" s="517"/>
      <c r="AC941" s="518"/>
      <c r="AD941" s="494"/>
      <c r="AE941" s="494"/>
      <c r="AF941" s="494"/>
      <c r="AG941" s="494"/>
    </row>
    <row r="942" spans="2:33">
      <c r="B942" s="786"/>
      <c r="C942" s="816"/>
      <c r="D942" s="790"/>
      <c r="E942" s="791"/>
      <c r="F942" s="797"/>
      <c r="G942" s="794"/>
      <c r="H942" s="436" t="s">
        <v>220</v>
      </c>
      <c r="I942" s="252"/>
      <c r="J942" s="448">
        <f t="shared" si="101"/>
        <v>0</v>
      </c>
      <c r="K942" s="439" t="e">
        <f>#REF!*(1-$O$5)</f>
        <v>#REF!</v>
      </c>
      <c r="L942" s="797"/>
      <c r="M942" s="800"/>
      <c r="N942" s="778"/>
      <c r="O942" s="778"/>
      <c r="P942" s="781"/>
      <c r="Q942" s="781"/>
      <c r="R942" s="784"/>
      <c r="U942" s="851"/>
      <c r="V942" s="512"/>
      <c r="W942" s="514"/>
      <c r="X942" s="568"/>
      <c r="Y942" s="502"/>
      <c r="AA942" s="501"/>
      <c r="AB942" s="517"/>
      <c r="AC942" s="518"/>
      <c r="AD942" s="494"/>
      <c r="AE942" s="494"/>
      <c r="AF942" s="494"/>
      <c r="AG942" s="494"/>
    </row>
    <row r="943" spans="2:33">
      <c r="B943" s="786"/>
      <c r="C943" s="816"/>
      <c r="D943" s="790"/>
      <c r="E943" s="791"/>
      <c r="F943" s="798"/>
      <c r="G943" s="795"/>
      <c r="H943" s="436" t="s">
        <v>226</v>
      </c>
      <c r="I943" s="252"/>
      <c r="J943" s="448">
        <f t="shared" si="101"/>
        <v>0</v>
      </c>
      <c r="K943" s="439" t="e">
        <f>#REF!*(1-$O$5)</f>
        <v>#REF!</v>
      </c>
      <c r="L943" s="798"/>
      <c r="M943" s="801"/>
      <c r="N943" s="779"/>
      <c r="O943" s="779"/>
      <c r="P943" s="782"/>
      <c r="Q943" s="782"/>
      <c r="R943" s="785"/>
      <c r="U943" s="851"/>
      <c r="V943" s="512"/>
      <c r="W943" s="514"/>
      <c r="X943" s="568"/>
      <c r="Y943" s="502"/>
      <c r="AA943" s="501"/>
      <c r="AB943" s="517"/>
      <c r="AC943" s="518"/>
      <c r="AD943" s="494"/>
      <c r="AE943" s="494"/>
      <c r="AF943" s="494"/>
      <c r="AG943" s="494"/>
    </row>
    <row r="944" spans="2:33">
      <c r="B944" s="786">
        <v>231</v>
      </c>
      <c r="C944" s="816" t="s">
        <v>748</v>
      </c>
      <c r="D944" s="790"/>
      <c r="E944" s="791">
        <f t="shared" si="100"/>
        <v>0</v>
      </c>
      <c r="F944" s="796">
        <f>E944</f>
        <v>0</v>
      </c>
      <c r="G944" s="793" t="e">
        <f>F944*(1+$L$5)</f>
        <v>#REF!</v>
      </c>
      <c r="H944" s="436" t="s">
        <v>207</v>
      </c>
      <c r="I944" s="252"/>
      <c r="J944" s="448">
        <f t="shared" si="101"/>
        <v>0</v>
      </c>
      <c r="K944" s="439" t="e">
        <f>#REF!*(1-$O$5)</f>
        <v>#REF!</v>
      </c>
      <c r="L944" s="796" t="e">
        <f>SUM(K944*J944,J945*K945,J946*K946,J947*K947)</f>
        <v>#REF!</v>
      </c>
      <c r="M944" s="799">
        <v>22</v>
      </c>
      <c r="N944" s="777" t="e">
        <f>M944*L944</f>
        <v>#REF!</v>
      </c>
      <c r="O944" s="777" t="e">
        <f>N944*(1+$R$5)</f>
        <v>#REF!</v>
      </c>
      <c r="P944" s="780" t="e">
        <f>N944+M944*F944</f>
        <v>#REF!</v>
      </c>
      <c r="Q944" s="780" t="e">
        <f>M944*G944+O944</f>
        <v>#REF!</v>
      </c>
      <c r="R944" s="783" t="e">
        <f>Q944*(1+$U$5)</f>
        <v>#REF!</v>
      </c>
      <c r="U944" s="851"/>
      <c r="V944" s="512"/>
      <c r="W944" s="514"/>
      <c r="X944" s="568"/>
      <c r="Y944" s="502"/>
      <c r="AA944" s="501"/>
      <c r="AB944" s="517"/>
      <c r="AC944" s="518"/>
      <c r="AD944" s="494"/>
      <c r="AE944" s="494"/>
      <c r="AF944" s="494"/>
      <c r="AG944" s="494"/>
    </row>
    <row r="945" spans="2:33">
      <c r="B945" s="786"/>
      <c r="C945" s="816"/>
      <c r="D945" s="790"/>
      <c r="E945" s="791"/>
      <c r="F945" s="797"/>
      <c r="G945" s="794"/>
      <c r="H945" s="436" t="s">
        <v>185</v>
      </c>
      <c r="I945" s="252"/>
      <c r="J945" s="448">
        <f t="shared" si="101"/>
        <v>0</v>
      </c>
      <c r="K945" s="439" t="e">
        <f>#REF!*(1-$O$5)</f>
        <v>#REF!</v>
      </c>
      <c r="L945" s="797"/>
      <c r="M945" s="800"/>
      <c r="N945" s="778"/>
      <c r="O945" s="778"/>
      <c r="P945" s="781"/>
      <c r="Q945" s="781"/>
      <c r="R945" s="784"/>
      <c r="U945" s="851"/>
      <c r="V945" s="512"/>
      <c r="W945" s="514"/>
      <c r="X945" s="568"/>
      <c r="Y945" s="502"/>
      <c r="AA945" s="501"/>
      <c r="AB945" s="517"/>
      <c r="AC945" s="518"/>
      <c r="AD945" s="494"/>
      <c r="AE945" s="494"/>
      <c r="AF945" s="494"/>
      <c r="AG945" s="494"/>
    </row>
    <row r="946" spans="2:33">
      <c r="B946" s="786"/>
      <c r="C946" s="816"/>
      <c r="D946" s="790"/>
      <c r="E946" s="791"/>
      <c r="F946" s="797"/>
      <c r="G946" s="794"/>
      <c r="H946" s="436" t="s">
        <v>220</v>
      </c>
      <c r="I946" s="252"/>
      <c r="J946" s="448">
        <f t="shared" si="101"/>
        <v>0</v>
      </c>
      <c r="K946" s="439" t="e">
        <f>#REF!*(1-$O$5)</f>
        <v>#REF!</v>
      </c>
      <c r="L946" s="797"/>
      <c r="M946" s="800"/>
      <c r="N946" s="778"/>
      <c r="O946" s="778"/>
      <c r="P946" s="781"/>
      <c r="Q946" s="781"/>
      <c r="R946" s="784"/>
      <c r="U946" s="851"/>
      <c r="V946" s="512"/>
      <c r="W946" s="514"/>
      <c r="X946" s="568"/>
      <c r="Y946" s="502"/>
      <c r="AA946" s="501"/>
      <c r="AB946" s="517"/>
      <c r="AC946" s="518"/>
      <c r="AD946" s="494"/>
      <c r="AE946" s="494"/>
      <c r="AF946" s="494"/>
      <c r="AG946" s="494"/>
    </row>
    <row r="947" spans="2:33">
      <c r="B947" s="786"/>
      <c r="C947" s="816"/>
      <c r="D947" s="790"/>
      <c r="E947" s="791"/>
      <c r="F947" s="798"/>
      <c r="G947" s="795"/>
      <c r="H947" s="436" t="s">
        <v>226</v>
      </c>
      <c r="I947" s="252"/>
      <c r="J947" s="448">
        <f t="shared" si="101"/>
        <v>0</v>
      </c>
      <c r="K947" s="439" t="e">
        <f>#REF!*(1-$O$5)</f>
        <v>#REF!</v>
      </c>
      <c r="L947" s="798"/>
      <c r="M947" s="801"/>
      <c r="N947" s="779"/>
      <c r="O947" s="779"/>
      <c r="P947" s="782"/>
      <c r="Q947" s="782"/>
      <c r="R947" s="785"/>
      <c r="U947" s="851"/>
      <c r="V947" s="512"/>
      <c r="W947" s="514"/>
      <c r="X947" s="568"/>
      <c r="Y947" s="502"/>
      <c r="AA947" s="501"/>
      <c r="AB947" s="517"/>
      <c r="AC947" s="518"/>
      <c r="AD947" s="494"/>
      <c r="AE947" s="494"/>
      <c r="AF947" s="494"/>
      <c r="AG947" s="494"/>
    </row>
    <row r="948" spans="2:33">
      <c r="B948" s="786">
        <v>232</v>
      </c>
      <c r="C948" s="816" t="s">
        <v>749</v>
      </c>
      <c r="D948" s="790"/>
      <c r="E948" s="791">
        <f t="shared" si="100"/>
        <v>0</v>
      </c>
      <c r="F948" s="796">
        <f>E948</f>
        <v>0</v>
      </c>
      <c r="G948" s="793" t="e">
        <f>F948*(1+$L$5)</f>
        <v>#REF!</v>
      </c>
      <c r="H948" s="436" t="s">
        <v>207</v>
      </c>
      <c r="I948" s="252"/>
      <c r="J948" s="448">
        <f t="shared" si="101"/>
        <v>0</v>
      </c>
      <c r="K948" s="439" t="e">
        <f>#REF!*(1-$O$5)</f>
        <v>#REF!</v>
      </c>
      <c r="L948" s="796" t="e">
        <f>SUM(K948*J948,J949*K949,J950*K950,J951*K951)</f>
        <v>#REF!</v>
      </c>
      <c r="M948" s="799">
        <v>23</v>
      </c>
      <c r="N948" s="777" t="e">
        <f>M948*L948</f>
        <v>#REF!</v>
      </c>
      <c r="O948" s="777" t="e">
        <f>N948*(1+$R$5)</f>
        <v>#REF!</v>
      </c>
      <c r="P948" s="780" t="e">
        <f>N948+M948*F948</f>
        <v>#REF!</v>
      </c>
      <c r="Q948" s="780" t="e">
        <f>M948*G948+O948</f>
        <v>#REF!</v>
      </c>
      <c r="R948" s="783" t="e">
        <f>Q948*(1+$U$5)</f>
        <v>#REF!</v>
      </c>
      <c r="U948" s="851"/>
      <c r="V948" s="512"/>
      <c r="W948" s="514"/>
      <c r="X948" s="568"/>
      <c r="Y948" s="502"/>
      <c r="AA948" s="501"/>
      <c r="AB948" s="517"/>
      <c r="AC948" s="518"/>
      <c r="AD948" s="494"/>
      <c r="AE948" s="494"/>
      <c r="AF948" s="494"/>
      <c r="AG948" s="494"/>
    </row>
    <row r="949" spans="2:33">
      <c r="B949" s="786"/>
      <c r="C949" s="816"/>
      <c r="D949" s="790"/>
      <c r="E949" s="791"/>
      <c r="F949" s="797"/>
      <c r="G949" s="794"/>
      <c r="H949" s="436" t="s">
        <v>185</v>
      </c>
      <c r="I949" s="252"/>
      <c r="J949" s="448">
        <f t="shared" si="101"/>
        <v>0</v>
      </c>
      <c r="K949" s="439" t="e">
        <f>#REF!*(1-$O$5)</f>
        <v>#REF!</v>
      </c>
      <c r="L949" s="797"/>
      <c r="M949" s="800"/>
      <c r="N949" s="778"/>
      <c r="O949" s="778"/>
      <c r="P949" s="781"/>
      <c r="Q949" s="781"/>
      <c r="R949" s="784"/>
      <c r="U949" s="851"/>
      <c r="V949" s="512"/>
      <c r="W949" s="514"/>
      <c r="X949" s="568"/>
      <c r="Y949" s="502"/>
      <c r="AA949" s="501"/>
      <c r="AB949" s="517"/>
      <c r="AC949" s="518"/>
      <c r="AD949" s="494"/>
      <c r="AE949" s="494"/>
      <c r="AF949" s="494"/>
      <c r="AG949" s="494"/>
    </row>
    <row r="950" spans="2:33">
      <c r="B950" s="786"/>
      <c r="C950" s="816"/>
      <c r="D950" s="790"/>
      <c r="E950" s="791"/>
      <c r="F950" s="797"/>
      <c r="G950" s="794"/>
      <c r="H950" s="436" t="s">
        <v>220</v>
      </c>
      <c r="I950" s="252"/>
      <c r="J950" s="448">
        <f t="shared" si="101"/>
        <v>0</v>
      </c>
      <c r="K950" s="439" t="e">
        <f>#REF!*(1-$O$5)</f>
        <v>#REF!</v>
      </c>
      <c r="L950" s="797"/>
      <c r="M950" s="800"/>
      <c r="N950" s="778"/>
      <c r="O950" s="778"/>
      <c r="P950" s="781"/>
      <c r="Q950" s="781"/>
      <c r="R950" s="784"/>
      <c r="U950" s="851"/>
      <c r="V950" s="512"/>
      <c r="W950" s="514"/>
      <c r="X950" s="568"/>
      <c r="Y950" s="502"/>
      <c r="AA950" s="501"/>
      <c r="AB950" s="517"/>
      <c r="AC950" s="518"/>
      <c r="AD950" s="494"/>
      <c r="AE950" s="494"/>
      <c r="AF950" s="494"/>
      <c r="AG950" s="494"/>
    </row>
    <row r="951" spans="2:33">
      <c r="B951" s="786"/>
      <c r="C951" s="816"/>
      <c r="D951" s="790"/>
      <c r="E951" s="791"/>
      <c r="F951" s="798"/>
      <c r="G951" s="795"/>
      <c r="H951" s="436" t="s">
        <v>226</v>
      </c>
      <c r="I951" s="252"/>
      <c r="J951" s="448">
        <f t="shared" si="101"/>
        <v>0</v>
      </c>
      <c r="K951" s="439" t="e">
        <f>#REF!*(1-$O$5)</f>
        <v>#REF!</v>
      </c>
      <c r="L951" s="798"/>
      <c r="M951" s="801"/>
      <c r="N951" s="779"/>
      <c r="O951" s="779"/>
      <c r="P951" s="782"/>
      <c r="Q951" s="782"/>
      <c r="R951" s="785"/>
      <c r="U951" s="851"/>
      <c r="V951" s="512"/>
      <c r="W951" s="514"/>
      <c r="X951" s="568"/>
      <c r="Y951" s="502"/>
      <c r="AA951" s="501"/>
      <c r="AB951" s="517"/>
      <c r="AC951" s="518"/>
      <c r="AD951" s="494"/>
      <c r="AE951" s="494"/>
      <c r="AF951" s="494"/>
      <c r="AG951" s="494"/>
    </row>
    <row r="952" spans="2:33">
      <c r="B952" s="786">
        <v>233</v>
      </c>
      <c r="C952" s="816" t="s">
        <v>750</v>
      </c>
      <c r="D952" s="790"/>
      <c r="E952" s="791">
        <f t="shared" si="100"/>
        <v>0</v>
      </c>
      <c r="F952" s="796">
        <f>E952</f>
        <v>0</v>
      </c>
      <c r="G952" s="793" t="e">
        <f>F952*(1+$L$5)</f>
        <v>#REF!</v>
      </c>
      <c r="H952" s="436" t="s">
        <v>207</v>
      </c>
      <c r="I952" s="252"/>
      <c r="J952" s="448">
        <f t="shared" si="101"/>
        <v>0</v>
      </c>
      <c r="K952" s="439" t="e">
        <f>#REF!*(1-$O$5)</f>
        <v>#REF!</v>
      </c>
      <c r="L952" s="796" t="e">
        <f>SUM(K952*J952,J953*K953,J954*K954,J955*K955)</f>
        <v>#REF!</v>
      </c>
      <c r="M952" s="799">
        <v>1</v>
      </c>
      <c r="N952" s="777" t="e">
        <f>M952*L952</f>
        <v>#REF!</v>
      </c>
      <c r="O952" s="777" t="e">
        <f>N952*(1+$R$5)</f>
        <v>#REF!</v>
      </c>
      <c r="P952" s="780" t="e">
        <f>N952+M952*F952</f>
        <v>#REF!</v>
      </c>
      <c r="Q952" s="780" t="e">
        <f>M952*G952+O952</f>
        <v>#REF!</v>
      </c>
      <c r="R952" s="783" t="e">
        <f>Q952*(1+$U$5)</f>
        <v>#REF!</v>
      </c>
      <c r="U952" s="851"/>
      <c r="V952" s="512"/>
      <c r="W952" s="514"/>
      <c r="X952" s="568"/>
      <c r="Y952" s="502"/>
      <c r="AA952" s="501"/>
      <c r="AB952" s="517"/>
      <c r="AC952" s="518"/>
      <c r="AD952" s="494"/>
      <c r="AE952" s="494"/>
      <c r="AF952" s="494"/>
      <c r="AG952" s="494"/>
    </row>
    <row r="953" spans="2:33">
      <c r="B953" s="786"/>
      <c r="C953" s="816"/>
      <c r="D953" s="790"/>
      <c r="E953" s="791"/>
      <c r="F953" s="797"/>
      <c r="G953" s="794"/>
      <c r="H953" s="436" t="s">
        <v>185</v>
      </c>
      <c r="I953" s="252"/>
      <c r="J953" s="448">
        <f t="shared" si="101"/>
        <v>0</v>
      </c>
      <c r="K953" s="439" t="e">
        <f>#REF!*(1-$O$5)</f>
        <v>#REF!</v>
      </c>
      <c r="L953" s="797"/>
      <c r="M953" s="800"/>
      <c r="N953" s="778"/>
      <c r="O953" s="778"/>
      <c r="P953" s="781"/>
      <c r="Q953" s="781"/>
      <c r="R953" s="784"/>
      <c r="U953" s="851"/>
      <c r="V953" s="512"/>
      <c r="W953" s="514"/>
      <c r="X953" s="568"/>
      <c r="Y953" s="502"/>
      <c r="AA953" s="501"/>
      <c r="AB953" s="517"/>
      <c r="AC953" s="518"/>
      <c r="AD953" s="494"/>
      <c r="AE953" s="494"/>
      <c r="AF953" s="494"/>
      <c r="AG953" s="494"/>
    </row>
    <row r="954" spans="2:33">
      <c r="B954" s="786"/>
      <c r="C954" s="816"/>
      <c r="D954" s="790"/>
      <c r="E954" s="791"/>
      <c r="F954" s="797"/>
      <c r="G954" s="794"/>
      <c r="H954" s="436" t="s">
        <v>220</v>
      </c>
      <c r="I954" s="252">
        <v>20</v>
      </c>
      <c r="J954" s="448">
        <f t="shared" si="101"/>
        <v>0.33333333333333331</v>
      </c>
      <c r="K954" s="439" t="e">
        <f>#REF!*(1-$O$5)</f>
        <v>#REF!</v>
      </c>
      <c r="L954" s="797"/>
      <c r="M954" s="800"/>
      <c r="N954" s="778"/>
      <c r="O954" s="778"/>
      <c r="P954" s="781"/>
      <c r="Q954" s="781"/>
      <c r="R954" s="784"/>
      <c r="U954" s="851"/>
      <c r="V954" s="512"/>
      <c r="W954" s="514"/>
      <c r="X954" s="568"/>
      <c r="Y954" s="502"/>
      <c r="AA954" s="501"/>
      <c r="AB954" s="517"/>
      <c r="AC954" s="518"/>
      <c r="AD954" s="494"/>
      <c r="AE954" s="494"/>
      <c r="AF954" s="494"/>
      <c r="AG954" s="494"/>
    </row>
    <row r="955" spans="2:33">
      <c r="B955" s="786"/>
      <c r="C955" s="816"/>
      <c r="D955" s="790"/>
      <c r="E955" s="791"/>
      <c r="F955" s="798"/>
      <c r="G955" s="795"/>
      <c r="H955" s="436" t="s">
        <v>226</v>
      </c>
      <c r="I955" s="252"/>
      <c r="J955" s="448">
        <f t="shared" si="101"/>
        <v>0</v>
      </c>
      <c r="K955" s="439" t="e">
        <f>#REF!*(1-$O$5)</f>
        <v>#REF!</v>
      </c>
      <c r="L955" s="798"/>
      <c r="M955" s="801"/>
      <c r="N955" s="779"/>
      <c r="O955" s="779"/>
      <c r="P955" s="782"/>
      <c r="Q955" s="782"/>
      <c r="R955" s="785"/>
      <c r="U955" s="851"/>
      <c r="V955" s="512"/>
      <c r="W955" s="514"/>
      <c r="X955" s="568"/>
      <c r="Y955" s="502"/>
      <c r="AA955" s="501"/>
      <c r="AB955" s="517"/>
      <c r="AC955" s="518"/>
      <c r="AD955" s="494"/>
      <c r="AE955" s="494"/>
      <c r="AF955" s="494"/>
      <c r="AG955" s="494"/>
    </row>
    <row r="956" spans="2:33">
      <c r="B956" s="786">
        <v>234</v>
      </c>
      <c r="C956" s="835" t="s">
        <v>751</v>
      </c>
      <c r="D956" s="790"/>
      <c r="E956" s="791">
        <f t="shared" si="100"/>
        <v>0</v>
      </c>
      <c r="F956" s="796">
        <f>E956</f>
        <v>0</v>
      </c>
      <c r="G956" s="793" t="e">
        <f>F956*(1+$L$5)</f>
        <v>#REF!</v>
      </c>
      <c r="H956" s="436" t="s">
        <v>207</v>
      </c>
      <c r="I956" s="252"/>
      <c r="J956" s="448">
        <f t="shared" ref="J956:J971" si="102">I956/60</f>
        <v>0</v>
      </c>
      <c r="K956" s="439" t="e">
        <f>#REF!*(1-$O$5)</f>
        <v>#REF!</v>
      </c>
      <c r="L956" s="796" t="e">
        <f>SUM(K956*J956,J957*K957,J958*K958,J959*K959)</f>
        <v>#REF!</v>
      </c>
      <c r="M956" s="799">
        <v>25</v>
      </c>
      <c r="N956" s="777" t="e">
        <f>M956*L956</f>
        <v>#REF!</v>
      </c>
      <c r="O956" s="777" t="e">
        <f>N956*(1+$R$5)</f>
        <v>#REF!</v>
      </c>
      <c r="P956" s="780" t="e">
        <f>N956+M956*F956</f>
        <v>#REF!</v>
      </c>
      <c r="Q956" s="780" t="e">
        <f>M956*G956+O956</f>
        <v>#REF!</v>
      </c>
      <c r="R956" s="783" t="e">
        <f>Q956*(1+$U$5)</f>
        <v>#REF!</v>
      </c>
      <c r="U956" s="851"/>
      <c r="V956" s="512"/>
      <c r="W956" s="514"/>
      <c r="X956" s="568"/>
      <c r="Y956" s="502"/>
      <c r="AA956" s="501"/>
      <c r="AB956" s="517"/>
      <c r="AC956" s="518"/>
      <c r="AD956" s="494"/>
      <c r="AE956" s="494"/>
      <c r="AF956" s="494"/>
      <c r="AG956" s="494"/>
    </row>
    <row r="957" spans="2:33">
      <c r="B957" s="786"/>
      <c r="C957" s="836"/>
      <c r="D957" s="790"/>
      <c r="E957" s="791"/>
      <c r="F957" s="797"/>
      <c r="G957" s="794"/>
      <c r="H957" s="436" t="s">
        <v>185</v>
      </c>
      <c r="I957" s="252"/>
      <c r="J957" s="448">
        <f t="shared" si="102"/>
        <v>0</v>
      </c>
      <c r="K957" s="439" t="e">
        <f>#REF!*(1-$O$5)</f>
        <v>#REF!</v>
      </c>
      <c r="L957" s="797"/>
      <c r="M957" s="800"/>
      <c r="N957" s="778"/>
      <c r="O957" s="778"/>
      <c r="P957" s="781"/>
      <c r="Q957" s="781"/>
      <c r="R957" s="784"/>
      <c r="U957" s="851"/>
      <c r="V957" s="512"/>
      <c r="W957" s="514"/>
      <c r="X957" s="568"/>
      <c r="Y957" s="502"/>
      <c r="AA957" s="501"/>
      <c r="AB957" s="517"/>
      <c r="AC957" s="518"/>
      <c r="AD957" s="494"/>
      <c r="AE957" s="494"/>
      <c r="AF957" s="494"/>
      <c r="AG957" s="494"/>
    </row>
    <row r="958" spans="2:33">
      <c r="B958" s="786"/>
      <c r="C958" s="836"/>
      <c r="D958" s="790"/>
      <c r="E958" s="791"/>
      <c r="F958" s="797"/>
      <c r="G958" s="794"/>
      <c r="H958" s="436" t="s">
        <v>220</v>
      </c>
      <c r="I958" s="252">
        <v>21</v>
      </c>
      <c r="J958" s="448">
        <f t="shared" si="102"/>
        <v>0.35</v>
      </c>
      <c r="K958" s="439" t="e">
        <f>#REF!*(1-$O$5)</f>
        <v>#REF!</v>
      </c>
      <c r="L958" s="797"/>
      <c r="M958" s="800"/>
      <c r="N958" s="778"/>
      <c r="O958" s="778"/>
      <c r="P958" s="781"/>
      <c r="Q958" s="781"/>
      <c r="R958" s="784"/>
      <c r="U958" s="851"/>
      <c r="V958" s="512"/>
      <c r="W958" s="514"/>
      <c r="X958" s="568"/>
      <c r="Y958" s="502"/>
      <c r="AA958" s="501"/>
      <c r="AB958" s="517"/>
      <c r="AC958" s="518"/>
      <c r="AD958" s="494"/>
      <c r="AE958" s="494"/>
      <c r="AF958" s="494"/>
      <c r="AG958" s="494"/>
    </row>
    <row r="959" spans="2:33">
      <c r="B959" s="786"/>
      <c r="C959" s="837"/>
      <c r="D959" s="790"/>
      <c r="E959" s="791"/>
      <c r="F959" s="798"/>
      <c r="G959" s="795"/>
      <c r="H959" s="436" t="s">
        <v>226</v>
      </c>
      <c r="I959" s="252"/>
      <c r="J959" s="448">
        <f t="shared" si="102"/>
        <v>0</v>
      </c>
      <c r="K959" s="439" t="e">
        <f>#REF!*(1-$O$5)</f>
        <v>#REF!</v>
      </c>
      <c r="L959" s="798"/>
      <c r="M959" s="801"/>
      <c r="N959" s="779"/>
      <c r="O959" s="779"/>
      <c r="P959" s="782"/>
      <c r="Q959" s="782"/>
      <c r="R959" s="785"/>
      <c r="U959" s="851"/>
      <c r="V959" s="512"/>
      <c r="W959" s="514"/>
      <c r="X959" s="568"/>
      <c r="Y959" s="502"/>
      <c r="AA959" s="501"/>
      <c r="AB959" s="517"/>
      <c r="AC959" s="518"/>
      <c r="AD959" s="494"/>
      <c r="AE959" s="494"/>
      <c r="AF959" s="494"/>
      <c r="AG959" s="494"/>
    </row>
    <row r="960" spans="2:33">
      <c r="B960" s="786">
        <v>235</v>
      </c>
      <c r="C960" s="816" t="s">
        <v>767</v>
      </c>
      <c r="D960" s="790"/>
      <c r="E960" s="791">
        <f t="shared" si="100"/>
        <v>0</v>
      </c>
      <c r="F960" s="796">
        <f>E960</f>
        <v>0</v>
      </c>
      <c r="G960" s="793" t="e">
        <f>F960*(1+$L$5)</f>
        <v>#REF!</v>
      </c>
      <c r="H960" s="436" t="s">
        <v>207</v>
      </c>
      <c r="I960" s="252"/>
      <c r="J960" s="448">
        <f t="shared" si="102"/>
        <v>0</v>
      </c>
      <c r="K960" s="439" t="e">
        <f>#REF!*(1-$O$5)</f>
        <v>#REF!</v>
      </c>
      <c r="L960" s="796" t="e">
        <f>SUM(K960*J960,J961*K961,J962*K962,J963*K963)</f>
        <v>#REF!</v>
      </c>
      <c r="M960" s="799">
        <v>26</v>
      </c>
      <c r="N960" s="777" t="e">
        <f>M960*L960</f>
        <v>#REF!</v>
      </c>
      <c r="O960" s="777" t="e">
        <f>N960*(1+$R$5)</f>
        <v>#REF!</v>
      </c>
      <c r="P960" s="780" t="e">
        <f>N960+M960*F960</f>
        <v>#REF!</v>
      </c>
      <c r="Q960" s="780" t="e">
        <f>M960*G960+O960</f>
        <v>#REF!</v>
      </c>
      <c r="R960" s="783" t="e">
        <f>Q960*(1+$U$5)</f>
        <v>#REF!</v>
      </c>
      <c r="U960" s="851"/>
      <c r="V960" s="512"/>
      <c r="W960" s="514"/>
      <c r="X960" s="568"/>
      <c r="Y960" s="502"/>
      <c r="AA960" s="501"/>
      <c r="AB960" s="517"/>
      <c r="AC960" s="518"/>
      <c r="AD960" s="494"/>
      <c r="AE960" s="494"/>
      <c r="AF960" s="494"/>
      <c r="AG960" s="494"/>
    </row>
    <row r="961" spans="2:33">
      <c r="B961" s="786"/>
      <c r="C961" s="816"/>
      <c r="D961" s="790"/>
      <c r="E961" s="791"/>
      <c r="F961" s="797"/>
      <c r="G961" s="794"/>
      <c r="H961" s="436" t="s">
        <v>185</v>
      </c>
      <c r="I961" s="252"/>
      <c r="J961" s="448">
        <f t="shared" si="102"/>
        <v>0</v>
      </c>
      <c r="K961" s="439" t="e">
        <f>#REF!*(1-$O$5)</f>
        <v>#REF!</v>
      </c>
      <c r="L961" s="797"/>
      <c r="M961" s="800"/>
      <c r="N961" s="778"/>
      <c r="O961" s="778"/>
      <c r="P961" s="781"/>
      <c r="Q961" s="781"/>
      <c r="R961" s="784"/>
      <c r="U961" s="851"/>
      <c r="V961" s="512"/>
      <c r="W961" s="514"/>
      <c r="X961" s="568"/>
      <c r="Y961" s="502"/>
      <c r="AA961" s="501"/>
      <c r="AB961" s="517"/>
      <c r="AC961" s="518"/>
      <c r="AD961" s="494"/>
      <c r="AE961" s="494"/>
      <c r="AF961" s="494"/>
      <c r="AG961" s="494"/>
    </row>
    <row r="962" spans="2:33">
      <c r="B962" s="786"/>
      <c r="C962" s="816"/>
      <c r="D962" s="790"/>
      <c r="E962" s="791"/>
      <c r="F962" s="797"/>
      <c r="G962" s="794"/>
      <c r="H962" s="436" t="s">
        <v>220</v>
      </c>
      <c r="I962" s="252">
        <v>22</v>
      </c>
      <c r="J962" s="448">
        <f t="shared" si="102"/>
        <v>0.36666666666666664</v>
      </c>
      <c r="K962" s="439" t="e">
        <f>#REF!*(1-$O$5)</f>
        <v>#REF!</v>
      </c>
      <c r="L962" s="797"/>
      <c r="M962" s="800"/>
      <c r="N962" s="778"/>
      <c r="O962" s="778"/>
      <c r="P962" s="781"/>
      <c r="Q962" s="781"/>
      <c r="R962" s="784"/>
      <c r="U962" s="851"/>
      <c r="V962" s="512"/>
      <c r="W962" s="514"/>
      <c r="X962" s="568"/>
      <c r="Y962" s="502"/>
      <c r="AA962" s="501"/>
      <c r="AB962" s="517"/>
      <c r="AC962" s="518"/>
      <c r="AD962" s="494"/>
      <c r="AE962" s="494"/>
      <c r="AF962" s="494"/>
      <c r="AG962" s="494"/>
    </row>
    <row r="963" spans="2:33">
      <c r="B963" s="786"/>
      <c r="C963" s="816"/>
      <c r="D963" s="790"/>
      <c r="E963" s="791"/>
      <c r="F963" s="798"/>
      <c r="G963" s="795"/>
      <c r="H963" s="436" t="s">
        <v>226</v>
      </c>
      <c r="I963" s="252"/>
      <c r="J963" s="448">
        <f t="shared" si="102"/>
        <v>0</v>
      </c>
      <c r="K963" s="439" t="e">
        <f>#REF!*(1-$O$5)</f>
        <v>#REF!</v>
      </c>
      <c r="L963" s="798"/>
      <c r="M963" s="801"/>
      <c r="N963" s="779"/>
      <c r="O963" s="779"/>
      <c r="P963" s="782"/>
      <c r="Q963" s="782"/>
      <c r="R963" s="785"/>
      <c r="U963" s="851"/>
      <c r="V963" s="512"/>
      <c r="W963" s="514"/>
      <c r="X963" s="568"/>
      <c r="Y963" s="502"/>
      <c r="AA963" s="501"/>
      <c r="AB963" s="517"/>
      <c r="AC963" s="518"/>
      <c r="AD963" s="494"/>
      <c r="AE963" s="494"/>
      <c r="AF963" s="494"/>
      <c r="AG963" s="494"/>
    </row>
    <row r="964" spans="2:33">
      <c r="B964" s="786">
        <v>236</v>
      </c>
      <c r="C964" s="816" t="s">
        <v>752</v>
      </c>
      <c r="D964" s="790"/>
      <c r="E964" s="791">
        <f t="shared" si="100"/>
        <v>0</v>
      </c>
      <c r="F964" s="796">
        <f>E964</f>
        <v>0</v>
      </c>
      <c r="G964" s="793" t="e">
        <f>F964*(1+$L$5)</f>
        <v>#REF!</v>
      </c>
      <c r="H964" s="436" t="s">
        <v>207</v>
      </c>
      <c r="I964" s="252"/>
      <c r="J964" s="448">
        <f t="shared" si="102"/>
        <v>0</v>
      </c>
      <c r="K964" s="439" t="e">
        <f>#REF!*(1-$O$5)</f>
        <v>#REF!</v>
      </c>
      <c r="L964" s="796" t="e">
        <f>SUM(K964*J964,J965*K965,J966*K966,J967*K967)</f>
        <v>#REF!</v>
      </c>
      <c r="M964" s="799">
        <v>27</v>
      </c>
      <c r="N964" s="777" t="e">
        <f>M964*L964</f>
        <v>#REF!</v>
      </c>
      <c r="O964" s="777" t="e">
        <f>N964*(1+$R$5)</f>
        <v>#REF!</v>
      </c>
      <c r="P964" s="780" t="e">
        <f>N964+M964*F964</f>
        <v>#REF!</v>
      </c>
      <c r="Q964" s="780" t="e">
        <f>M964*G964+O964</f>
        <v>#REF!</v>
      </c>
      <c r="R964" s="783" t="e">
        <f>Q964*(1+$U$5)</f>
        <v>#REF!</v>
      </c>
      <c r="U964" s="851"/>
      <c r="V964" s="512"/>
      <c r="W964" s="514"/>
      <c r="X964" s="568"/>
      <c r="Y964" s="502"/>
      <c r="AA964" s="501"/>
      <c r="AB964" s="517"/>
      <c r="AC964" s="518"/>
      <c r="AD964" s="494"/>
      <c r="AE964" s="494"/>
      <c r="AF964" s="494"/>
      <c r="AG964" s="494"/>
    </row>
    <row r="965" spans="2:33">
      <c r="B965" s="786"/>
      <c r="C965" s="816"/>
      <c r="D965" s="790"/>
      <c r="E965" s="791"/>
      <c r="F965" s="797"/>
      <c r="G965" s="794"/>
      <c r="H965" s="436" t="s">
        <v>185</v>
      </c>
      <c r="I965" s="252"/>
      <c r="J965" s="448">
        <f t="shared" si="102"/>
        <v>0</v>
      </c>
      <c r="K965" s="439" t="e">
        <f>#REF!*(1-$O$5)</f>
        <v>#REF!</v>
      </c>
      <c r="L965" s="797"/>
      <c r="M965" s="800"/>
      <c r="N965" s="778"/>
      <c r="O965" s="778"/>
      <c r="P965" s="781"/>
      <c r="Q965" s="781"/>
      <c r="R965" s="784"/>
      <c r="U965" s="851"/>
      <c r="V965" s="512"/>
      <c r="W965" s="514"/>
      <c r="X965" s="568"/>
      <c r="Y965" s="502"/>
      <c r="AA965" s="501"/>
      <c r="AB965" s="517"/>
      <c r="AC965" s="518"/>
      <c r="AD965" s="494"/>
      <c r="AE965" s="494"/>
      <c r="AF965" s="494"/>
      <c r="AG965" s="494"/>
    </row>
    <row r="966" spans="2:33">
      <c r="B966" s="786"/>
      <c r="C966" s="816"/>
      <c r="D966" s="790"/>
      <c r="E966" s="791"/>
      <c r="F966" s="797"/>
      <c r="G966" s="794"/>
      <c r="H966" s="436" t="s">
        <v>220</v>
      </c>
      <c r="I966" s="252">
        <v>23</v>
      </c>
      <c r="J966" s="448">
        <f t="shared" si="102"/>
        <v>0.38333333333333336</v>
      </c>
      <c r="K966" s="439" t="e">
        <f>#REF!*(1-$O$5)</f>
        <v>#REF!</v>
      </c>
      <c r="L966" s="797"/>
      <c r="M966" s="800"/>
      <c r="N966" s="778"/>
      <c r="O966" s="778"/>
      <c r="P966" s="781"/>
      <c r="Q966" s="781"/>
      <c r="R966" s="784"/>
      <c r="U966" s="851"/>
      <c r="V966" s="512"/>
      <c r="W966" s="514"/>
      <c r="X966" s="568"/>
      <c r="Y966" s="502"/>
      <c r="AA966" s="501"/>
      <c r="AB966" s="517"/>
      <c r="AC966" s="518"/>
      <c r="AD966" s="494"/>
      <c r="AE966" s="494"/>
      <c r="AF966" s="494"/>
      <c r="AG966" s="494"/>
    </row>
    <row r="967" spans="2:33">
      <c r="B967" s="786"/>
      <c r="C967" s="816"/>
      <c r="D967" s="790"/>
      <c r="E967" s="791"/>
      <c r="F967" s="798"/>
      <c r="G967" s="795"/>
      <c r="H967" s="436" t="s">
        <v>226</v>
      </c>
      <c r="I967" s="252"/>
      <c r="J967" s="448">
        <f t="shared" si="102"/>
        <v>0</v>
      </c>
      <c r="K967" s="439" t="e">
        <f>#REF!*(1-$O$5)</f>
        <v>#REF!</v>
      </c>
      <c r="L967" s="798"/>
      <c r="M967" s="801"/>
      <c r="N967" s="779"/>
      <c r="O967" s="779"/>
      <c r="P967" s="782"/>
      <c r="Q967" s="782"/>
      <c r="R967" s="785"/>
      <c r="U967" s="851"/>
      <c r="V967" s="512"/>
      <c r="W967" s="514"/>
      <c r="X967" s="568"/>
      <c r="Y967" s="502"/>
      <c r="AA967" s="501"/>
      <c r="AB967" s="517"/>
      <c r="AC967" s="518"/>
      <c r="AD967" s="494"/>
      <c r="AE967" s="494"/>
      <c r="AF967" s="494"/>
      <c r="AG967" s="494"/>
    </row>
    <row r="968" spans="2:33">
      <c r="B968" s="786">
        <v>237</v>
      </c>
      <c r="C968" s="816" t="s">
        <v>753</v>
      </c>
      <c r="D968" s="790"/>
      <c r="E968" s="791">
        <f t="shared" ref="E968:E1008" si="103">D968*$I$5</f>
        <v>0</v>
      </c>
      <c r="F968" s="796">
        <f>E968</f>
        <v>0</v>
      </c>
      <c r="G968" s="793" t="e">
        <f>F968*(1+$L$5)</f>
        <v>#REF!</v>
      </c>
      <c r="H968" s="436" t="s">
        <v>207</v>
      </c>
      <c r="I968" s="252"/>
      <c r="J968" s="448">
        <f t="shared" si="102"/>
        <v>0</v>
      </c>
      <c r="K968" s="439" t="e">
        <f>#REF!*(1-$O$5)</f>
        <v>#REF!</v>
      </c>
      <c r="L968" s="796" t="e">
        <f>SUM(K968*J968,J969*K969,J970*K970,J971*K971)</f>
        <v>#REF!</v>
      </c>
      <c r="M968" s="799">
        <v>1</v>
      </c>
      <c r="N968" s="777" t="e">
        <f>M968*L968</f>
        <v>#REF!</v>
      </c>
      <c r="O968" s="777" t="e">
        <f>N968*(1+$R$5)</f>
        <v>#REF!</v>
      </c>
      <c r="P968" s="780" t="e">
        <f>N968+M968*F968</f>
        <v>#REF!</v>
      </c>
      <c r="Q968" s="780" t="e">
        <f>M968*G968+O968</f>
        <v>#REF!</v>
      </c>
      <c r="R968" s="783" t="e">
        <f>Q968*(1+$U$5)</f>
        <v>#REF!</v>
      </c>
      <c r="U968" s="851"/>
      <c r="V968" s="512"/>
      <c r="W968" s="514"/>
      <c r="X968" s="568"/>
      <c r="Y968" s="502"/>
      <c r="AA968" s="501"/>
      <c r="AB968" s="517"/>
      <c r="AC968" s="518"/>
      <c r="AD968" s="494"/>
      <c r="AE968" s="494"/>
      <c r="AF968" s="494"/>
      <c r="AG968" s="494"/>
    </row>
    <row r="969" spans="2:33">
      <c r="B969" s="786"/>
      <c r="C969" s="816"/>
      <c r="D969" s="790"/>
      <c r="E969" s="791"/>
      <c r="F969" s="797"/>
      <c r="G969" s="794"/>
      <c r="H969" s="436" t="s">
        <v>185</v>
      </c>
      <c r="I969" s="252"/>
      <c r="J969" s="448">
        <f t="shared" si="102"/>
        <v>0</v>
      </c>
      <c r="K969" s="439" t="e">
        <f>#REF!*(1-$O$5)</f>
        <v>#REF!</v>
      </c>
      <c r="L969" s="797"/>
      <c r="M969" s="800"/>
      <c r="N969" s="778"/>
      <c r="O969" s="778"/>
      <c r="P969" s="781"/>
      <c r="Q969" s="781"/>
      <c r="R969" s="784"/>
      <c r="U969" s="851"/>
      <c r="V969" s="512"/>
      <c r="W969" s="514"/>
      <c r="X969" s="568"/>
      <c r="Y969" s="502"/>
      <c r="AA969" s="501"/>
      <c r="AB969" s="517"/>
      <c r="AC969" s="518"/>
      <c r="AD969" s="494"/>
      <c r="AE969" s="494"/>
      <c r="AF969" s="494"/>
      <c r="AG969" s="494"/>
    </row>
    <row r="970" spans="2:33">
      <c r="B970" s="786"/>
      <c r="C970" s="816"/>
      <c r="D970" s="790"/>
      <c r="E970" s="791"/>
      <c r="F970" s="797"/>
      <c r="G970" s="794"/>
      <c r="H970" s="436" t="s">
        <v>220</v>
      </c>
      <c r="I970" s="252">
        <v>24</v>
      </c>
      <c r="J970" s="448">
        <f t="shared" si="102"/>
        <v>0.4</v>
      </c>
      <c r="K970" s="439" t="e">
        <f>#REF!*(1-$O$5)</f>
        <v>#REF!</v>
      </c>
      <c r="L970" s="797"/>
      <c r="M970" s="800"/>
      <c r="N970" s="778"/>
      <c r="O970" s="778"/>
      <c r="P970" s="781"/>
      <c r="Q970" s="781"/>
      <c r="R970" s="784"/>
      <c r="U970" s="851"/>
      <c r="V970" s="512"/>
      <c r="W970" s="514"/>
      <c r="X970" s="568"/>
      <c r="Y970" s="502"/>
      <c r="AA970" s="501"/>
      <c r="AB970" s="517"/>
      <c r="AC970" s="518"/>
      <c r="AD970" s="494"/>
      <c r="AE970" s="494"/>
      <c r="AF970" s="494"/>
      <c r="AG970" s="494"/>
    </row>
    <row r="971" spans="2:33">
      <c r="B971" s="786"/>
      <c r="C971" s="816"/>
      <c r="D971" s="790"/>
      <c r="E971" s="791"/>
      <c r="F971" s="798"/>
      <c r="G971" s="795"/>
      <c r="H971" s="436" t="s">
        <v>226</v>
      </c>
      <c r="I971" s="252"/>
      <c r="J971" s="448">
        <f t="shared" si="102"/>
        <v>0</v>
      </c>
      <c r="K971" s="439" t="e">
        <f>#REF!*(1-$O$5)</f>
        <v>#REF!</v>
      </c>
      <c r="L971" s="798"/>
      <c r="M971" s="801"/>
      <c r="N971" s="779"/>
      <c r="O971" s="779"/>
      <c r="P971" s="782"/>
      <c r="Q971" s="782"/>
      <c r="R971" s="785"/>
      <c r="U971" s="851"/>
      <c r="V971" s="512"/>
      <c r="W971" s="514"/>
      <c r="X971" s="568"/>
      <c r="Y971" s="502"/>
      <c r="AA971" s="501"/>
      <c r="AB971" s="517"/>
      <c r="AC971" s="518"/>
      <c r="AD971" s="494"/>
      <c r="AE971" s="494"/>
      <c r="AF971" s="494"/>
      <c r="AG971" s="494"/>
    </row>
    <row r="972" spans="2:33">
      <c r="B972" s="786">
        <v>238</v>
      </c>
      <c r="C972" s="816" t="s">
        <v>768</v>
      </c>
      <c r="D972" s="790"/>
      <c r="E972" s="791">
        <f t="shared" si="103"/>
        <v>0</v>
      </c>
      <c r="F972" s="796">
        <f>E972</f>
        <v>0</v>
      </c>
      <c r="G972" s="793" t="e">
        <f>F972*(1+$L$5)</f>
        <v>#REF!</v>
      </c>
      <c r="H972" s="436" t="s">
        <v>207</v>
      </c>
      <c r="I972" s="252"/>
      <c r="J972" s="448">
        <f t="shared" si="101"/>
        <v>0</v>
      </c>
      <c r="K972" s="439" t="e">
        <f>#REF!*(1-$O$5)</f>
        <v>#REF!</v>
      </c>
      <c r="L972" s="796" t="e">
        <f>SUM(K972*J972,J973*K973,J974*K974,J975*K975)</f>
        <v>#REF!</v>
      </c>
      <c r="M972" s="799">
        <v>29</v>
      </c>
      <c r="N972" s="777" t="e">
        <f>M972*L972</f>
        <v>#REF!</v>
      </c>
      <c r="O972" s="777" t="e">
        <f>N972*(1+$R$5)</f>
        <v>#REF!</v>
      </c>
      <c r="P972" s="780" t="e">
        <f>N972+M972*F972</f>
        <v>#REF!</v>
      </c>
      <c r="Q972" s="780" t="e">
        <f>M972*G972+O972</f>
        <v>#REF!</v>
      </c>
      <c r="R972" s="783" t="e">
        <f>Q972*(1+$U$5)</f>
        <v>#REF!</v>
      </c>
      <c r="U972" s="851"/>
      <c r="V972" s="512"/>
      <c r="W972" s="514"/>
      <c r="X972" s="568"/>
      <c r="Y972" s="502"/>
      <c r="AA972" s="501"/>
      <c r="AB972" s="517"/>
      <c r="AC972" s="518"/>
      <c r="AD972" s="494"/>
      <c r="AE972" s="494"/>
      <c r="AF972" s="494"/>
      <c r="AG972" s="494"/>
    </row>
    <row r="973" spans="2:33">
      <c r="B973" s="786"/>
      <c r="C973" s="816"/>
      <c r="D973" s="790"/>
      <c r="E973" s="791"/>
      <c r="F973" s="797"/>
      <c r="G973" s="794"/>
      <c r="H973" s="436" t="s">
        <v>185</v>
      </c>
      <c r="I973" s="252"/>
      <c r="J973" s="448">
        <f t="shared" si="101"/>
        <v>0</v>
      </c>
      <c r="K973" s="439" t="e">
        <f>#REF!*(1-$O$5)</f>
        <v>#REF!</v>
      </c>
      <c r="L973" s="797"/>
      <c r="M973" s="800"/>
      <c r="N973" s="778"/>
      <c r="O973" s="778"/>
      <c r="P973" s="781"/>
      <c r="Q973" s="781"/>
      <c r="R973" s="784"/>
      <c r="U973" s="851"/>
      <c r="V973" s="512"/>
      <c r="W973" s="514"/>
      <c r="X973" s="568"/>
      <c r="Y973" s="502"/>
      <c r="AA973" s="501"/>
      <c r="AB973" s="517"/>
      <c r="AC973" s="518"/>
      <c r="AD973" s="494"/>
      <c r="AE973" s="494"/>
      <c r="AF973" s="494"/>
      <c r="AG973" s="494"/>
    </row>
    <row r="974" spans="2:33">
      <c r="B974" s="786"/>
      <c r="C974" s="816"/>
      <c r="D974" s="790"/>
      <c r="E974" s="791"/>
      <c r="F974" s="797"/>
      <c r="G974" s="794"/>
      <c r="H974" s="436" t="s">
        <v>220</v>
      </c>
      <c r="I974" s="252"/>
      <c r="J974" s="448">
        <f t="shared" si="101"/>
        <v>0</v>
      </c>
      <c r="K974" s="439" t="e">
        <f>#REF!*(1-$O$5)</f>
        <v>#REF!</v>
      </c>
      <c r="L974" s="797"/>
      <c r="M974" s="800"/>
      <c r="N974" s="778"/>
      <c r="O974" s="778"/>
      <c r="P974" s="781"/>
      <c r="Q974" s="781"/>
      <c r="R974" s="784"/>
      <c r="U974" s="851"/>
      <c r="V974" s="512"/>
      <c r="W974" s="514"/>
      <c r="X974" s="568"/>
      <c r="Y974" s="502"/>
      <c r="AA974" s="501"/>
      <c r="AB974" s="517"/>
      <c r="AC974" s="518"/>
      <c r="AD974" s="494"/>
      <c r="AE974" s="494"/>
      <c r="AF974" s="494"/>
      <c r="AG974" s="494"/>
    </row>
    <row r="975" spans="2:33">
      <c r="B975" s="786"/>
      <c r="C975" s="816"/>
      <c r="D975" s="790"/>
      <c r="E975" s="791"/>
      <c r="F975" s="798"/>
      <c r="G975" s="795"/>
      <c r="H975" s="436" t="s">
        <v>226</v>
      </c>
      <c r="I975" s="252"/>
      <c r="J975" s="448">
        <f t="shared" si="101"/>
        <v>0</v>
      </c>
      <c r="K975" s="439" t="e">
        <f>#REF!*(1-$O$5)</f>
        <v>#REF!</v>
      </c>
      <c r="L975" s="798"/>
      <c r="M975" s="801"/>
      <c r="N975" s="779"/>
      <c r="O975" s="779"/>
      <c r="P975" s="782"/>
      <c r="Q975" s="782"/>
      <c r="R975" s="785"/>
      <c r="U975" s="851"/>
      <c r="V975" s="512"/>
      <c r="W975" s="514"/>
      <c r="X975" s="568"/>
      <c r="Y975" s="502"/>
      <c r="AA975" s="501"/>
      <c r="AB975" s="517"/>
      <c r="AC975" s="518"/>
      <c r="AD975" s="494"/>
      <c r="AE975" s="494"/>
      <c r="AF975" s="494"/>
      <c r="AG975" s="494"/>
    </row>
    <row r="976" spans="2:33">
      <c r="B976" s="786">
        <v>239</v>
      </c>
      <c r="C976" s="816" t="s">
        <v>754</v>
      </c>
      <c r="D976" s="790"/>
      <c r="E976" s="791">
        <f t="shared" si="103"/>
        <v>0</v>
      </c>
      <c r="F976" s="796">
        <f>E976</f>
        <v>0</v>
      </c>
      <c r="G976" s="793" t="e">
        <f>F976*(1+$L$5)</f>
        <v>#REF!</v>
      </c>
      <c r="H976" s="436" t="s">
        <v>207</v>
      </c>
      <c r="I976" s="252"/>
      <c r="J976" s="448">
        <f t="shared" si="101"/>
        <v>0</v>
      </c>
      <c r="K976" s="439" t="e">
        <f>#REF!*(1-$O$5)</f>
        <v>#REF!</v>
      </c>
      <c r="L976" s="796" t="e">
        <f>SUM(K976*J976,J977*K977,J978*K978,J979*K979)</f>
        <v>#REF!</v>
      </c>
      <c r="M976" s="799">
        <v>30</v>
      </c>
      <c r="N976" s="777" t="e">
        <f>M976*L976</f>
        <v>#REF!</v>
      </c>
      <c r="O976" s="777" t="e">
        <f>N976*(1+$R$5)</f>
        <v>#REF!</v>
      </c>
      <c r="P976" s="780" t="e">
        <f>N976+M976*F976</f>
        <v>#REF!</v>
      </c>
      <c r="Q976" s="780" t="e">
        <f>M976*G976+O976</f>
        <v>#REF!</v>
      </c>
      <c r="R976" s="783" t="e">
        <f>Q976*(1+$U$5)</f>
        <v>#REF!</v>
      </c>
      <c r="U976" s="851"/>
      <c r="V976" s="512"/>
      <c r="W976" s="514"/>
      <c r="X976" s="568"/>
      <c r="Y976" s="502"/>
      <c r="AA976" s="501"/>
      <c r="AB976" s="517"/>
      <c r="AC976" s="518"/>
      <c r="AD976" s="494"/>
      <c r="AE976" s="494"/>
      <c r="AF976" s="494"/>
      <c r="AG976" s="494"/>
    </row>
    <row r="977" spans="2:33">
      <c r="B977" s="786"/>
      <c r="C977" s="816"/>
      <c r="D977" s="790"/>
      <c r="E977" s="791"/>
      <c r="F977" s="797"/>
      <c r="G977" s="794"/>
      <c r="H977" s="436" t="s">
        <v>185</v>
      </c>
      <c r="I977" s="252"/>
      <c r="J977" s="448">
        <f t="shared" si="101"/>
        <v>0</v>
      </c>
      <c r="K977" s="439" t="e">
        <f>#REF!*(1-$O$5)</f>
        <v>#REF!</v>
      </c>
      <c r="L977" s="797"/>
      <c r="M977" s="800"/>
      <c r="N977" s="778"/>
      <c r="O977" s="778"/>
      <c r="P977" s="781"/>
      <c r="Q977" s="781"/>
      <c r="R977" s="784"/>
      <c r="U977" s="851"/>
      <c r="V977" s="512"/>
      <c r="W977" s="514"/>
      <c r="X977" s="568"/>
      <c r="Y977" s="502"/>
      <c r="AA977" s="501"/>
      <c r="AB977" s="517"/>
      <c r="AC977" s="518"/>
      <c r="AD977" s="494"/>
      <c r="AE977" s="494"/>
      <c r="AF977" s="494"/>
      <c r="AG977" s="494"/>
    </row>
    <row r="978" spans="2:33">
      <c r="B978" s="786"/>
      <c r="C978" s="816"/>
      <c r="D978" s="790"/>
      <c r="E978" s="791"/>
      <c r="F978" s="797"/>
      <c r="G978" s="794"/>
      <c r="H978" s="436" t="s">
        <v>220</v>
      </c>
      <c r="I978" s="252"/>
      <c r="J978" s="448">
        <f t="shared" si="101"/>
        <v>0</v>
      </c>
      <c r="K978" s="439" t="e">
        <f>#REF!*(1-$O$5)</f>
        <v>#REF!</v>
      </c>
      <c r="L978" s="797"/>
      <c r="M978" s="800"/>
      <c r="N978" s="778"/>
      <c r="O978" s="778"/>
      <c r="P978" s="781"/>
      <c r="Q978" s="781"/>
      <c r="R978" s="784"/>
      <c r="U978" s="851"/>
      <c r="V978" s="512"/>
      <c r="W978" s="514"/>
      <c r="X978" s="568"/>
      <c r="Y978" s="502"/>
      <c r="AA978" s="501"/>
      <c r="AB978" s="517"/>
      <c r="AC978" s="518"/>
      <c r="AD978" s="494"/>
      <c r="AE978" s="494"/>
      <c r="AF978" s="494"/>
      <c r="AG978" s="494"/>
    </row>
    <row r="979" spans="2:33">
      <c r="B979" s="786"/>
      <c r="C979" s="816"/>
      <c r="D979" s="790"/>
      <c r="E979" s="791"/>
      <c r="F979" s="798"/>
      <c r="G979" s="795"/>
      <c r="H979" s="436" t="s">
        <v>226</v>
      </c>
      <c r="I979" s="252"/>
      <c r="J979" s="448">
        <f t="shared" si="101"/>
        <v>0</v>
      </c>
      <c r="K979" s="439" t="e">
        <f>#REF!*(1-$O$5)</f>
        <v>#REF!</v>
      </c>
      <c r="L979" s="798"/>
      <c r="M979" s="801"/>
      <c r="N979" s="779"/>
      <c r="O979" s="779"/>
      <c r="P979" s="782"/>
      <c r="Q979" s="782"/>
      <c r="R979" s="785"/>
      <c r="U979" s="851"/>
      <c r="V979" s="512"/>
      <c r="W979" s="514"/>
      <c r="X979" s="568"/>
      <c r="Y979" s="502"/>
      <c r="AA979" s="501"/>
      <c r="AB979" s="517"/>
      <c r="AC979" s="518"/>
      <c r="AD979" s="494"/>
      <c r="AE979" s="494"/>
      <c r="AF979" s="494"/>
      <c r="AG979" s="494"/>
    </row>
    <row r="980" spans="2:33">
      <c r="B980" s="786">
        <v>240</v>
      </c>
      <c r="C980" s="816" t="s">
        <v>769</v>
      </c>
      <c r="D980" s="790"/>
      <c r="E980" s="791">
        <f t="shared" si="103"/>
        <v>0</v>
      </c>
      <c r="F980" s="796">
        <f>E980</f>
        <v>0</v>
      </c>
      <c r="G980" s="793" t="e">
        <f>F980*(1+$L$5)</f>
        <v>#REF!</v>
      </c>
      <c r="H980" s="436" t="s">
        <v>207</v>
      </c>
      <c r="I980" s="252"/>
      <c r="J980" s="448">
        <f t="shared" si="101"/>
        <v>0</v>
      </c>
      <c r="K980" s="439" t="e">
        <f>#REF!*(1-$O$5)</f>
        <v>#REF!</v>
      </c>
      <c r="L980" s="796" t="e">
        <f>SUM(K980*J980,J981*K981,J982*K982,J983*K983)</f>
        <v>#REF!</v>
      </c>
      <c r="M980" s="799">
        <v>31</v>
      </c>
      <c r="N980" s="777" t="e">
        <f>M980*L980</f>
        <v>#REF!</v>
      </c>
      <c r="O980" s="777" t="e">
        <f>N980*(1+$R$5)</f>
        <v>#REF!</v>
      </c>
      <c r="P980" s="780" t="e">
        <f>N980+M980*F980</f>
        <v>#REF!</v>
      </c>
      <c r="Q980" s="780" t="e">
        <f>M980*G980+O980</f>
        <v>#REF!</v>
      </c>
      <c r="R980" s="783" t="e">
        <f>Q980*(1+$U$5)</f>
        <v>#REF!</v>
      </c>
      <c r="U980" s="851"/>
      <c r="V980" s="512"/>
      <c r="W980" s="514"/>
      <c r="X980" s="568"/>
      <c r="Y980" s="502"/>
      <c r="AA980" s="501"/>
      <c r="AB980" s="517"/>
      <c r="AC980" s="518"/>
      <c r="AD980" s="494"/>
      <c r="AE980" s="494"/>
      <c r="AF980" s="494"/>
      <c r="AG980" s="494"/>
    </row>
    <row r="981" spans="2:33">
      <c r="B981" s="786"/>
      <c r="C981" s="816"/>
      <c r="D981" s="790"/>
      <c r="E981" s="791"/>
      <c r="F981" s="797"/>
      <c r="G981" s="794"/>
      <c r="H981" s="436" t="s">
        <v>185</v>
      </c>
      <c r="I981" s="252"/>
      <c r="J981" s="448">
        <f t="shared" si="101"/>
        <v>0</v>
      </c>
      <c r="K981" s="439" t="e">
        <f>#REF!*(1-$O$5)</f>
        <v>#REF!</v>
      </c>
      <c r="L981" s="797"/>
      <c r="M981" s="800"/>
      <c r="N981" s="778"/>
      <c r="O981" s="778"/>
      <c r="P981" s="781"/>
      <c r="Q981" s="781"/>
      <c r="R981" s="784"/>
      <c r="U981" s="851"/>
      <c r="V981" s="512"/>
      <c r="W981" s="514"/>
      <c r="X981" s="568"/>
      <c r="Y981" s="502"/>
      <c r="AA981" s="501"/>
      <c r="AB981" s="517"/>
      <c r="AC981" s="518"/>
      <c r="AD981" s="494"/>
      <c r="AE981" s="494"/>
      <c r="AF981" s="494"/>
      <c r="AG981" s="494"/>
    </row>
    <row r="982" spans="2:33">
      <c r="B982" s="786"/>
      <c r="C982" s="816"/>
      <c r="D982" s="790"/>
      <c r="E982" s="791"/>
      <c r="F982" s="797"/>
      <c r="G982" s="794"/>
      <c r="H982" s="436" t="s">
        <v>220</v>
      </c>
      <c r="I982" s="252"/>
      <c r="J982" s="448">
        <f t="shared" si="101"/>
        <v>0</v>
      </c>
      <c r="K982" s="439" t="e">
        <f>#REF!*(1-$O$5)</f>
        <v>#REF!</v>
      </c>
      <c r="L982" s="797"/>
      <c r="M982" s="800"/>
      <c r="N982" s="778"/>
      <c r="O982" s="778"/>
      <c r="P982" s="781"/>
      <c r="Q982" s="781"/>
      <c r="R982" s="784"/>
      <c r="U982" s="851"/>
      <c r="V982" s="512"/>
      <c r="W982" s="514"/>
      <c r="X982" s="568"/>
      <c r="Y982" s="502"/>
      <c r="AA982" s="501"/>
      <c r="AB982" s="517"/>
      <c r="AC982" s="518"/>
      <c r="AD982" s="494"/>
      <c r="AE982" s="494"/>
      <c r="AF982" s="494"/>
      <c r="AG982" s="494"/>
    </row>
    <row r="983" spans="2:33">
      <c r="B983" s="786"/>
      <c r="C983" s="816"/>
      <c r="D983" s="790"/>
      <c r="E983" s="791"/>
      <c r="F983" s="798"/>
      <c r="G983" s="795"/>
      <c r="H983" s="436" t="s">
        <v>226</v>
      </c>
      <c r="I983" s="252"/>
      <c r="J983" s="448">
        <f t="shared" si="101"/>
        <v>0</v>
      </c>
      <c r="K983" s="439" t="e">
        <f>#REF!*(1-$O$5)</f>
        <v>#REF!</v>
      </c>
      <c r="L983" s="798"/>
      <c r="M983" s="801"/>
      <c r="N983" s="779"/>
      <c r="O983" s="779"/>
      <c r="P983" s="782"/>
      <c r="Q983" s="782"/>
      <c r="R983" s="785"/>
      <c r="U983" s="851"/>
      <c r="V983" s="512"/>
      <c r="W983" s="514"/>
      <c r="X983" s="568"/>
      <c r="Y983" s="502"/>
      <c r="AA983" s="501"/>
      <c r="AB983" s="517"/>
      <c r="AC983" s="518"/>
      <c r="AD983" s="494"/>
      <c r="AE983" s="494"/>
      <c r="AF983" s="494"/>
      <c r="AG983" s="494"/>
    </row>
    <row r="984" spans="2:33">
      <c r="B984" s="786">
        <v>241</v>
      </c>
      <c r="C984" s="816" t="s">
        <v>774</v>
      </c>
      <c r="D984" s="790"/>
      <c r="E984" s="791">
        <f t="shared" si="103"/>
        <v>0</v>
      </c>
      <c r="F984" s="796">
        <f>E984</f>
        <v>0</v>
      </c>
      <c r="G984" s="793" t="e">
        <f>F984*(1+$L$5)</f>
        <v>#REF!</v>
      </c>
      <c r="H984" s="458" t="s">
        <v>207</v>
      </c>
      <c r="I984" s="252"/>
      <c r="J984" s="448">
        <f t="shared" si="101"/>
        <v>0</v>
      </c>
      <c r="K984" s="439" t="e">
        <f>#REF!*(1-$O$5)</f>
        <v>#REF!</v>
      </c>
      <c r="L984" s="796" t="e">
        <f>SUM(K984*J984,J985*K985,J986*K986,J987*K987)</f>
        <v>#REF!</v>
      </c>
      <c r="M984" s="799">
        <v>32</v>
      </c>
      <c r="N984" s="777" t="e">
        <f>M984*L984</f>
        <v>#REF!</v>
      </c>
      <c r="O984" s="777" t="e">
        <f>N984*(1+$R$5)</f>
        <v>#REF!</v>
      </c>
      <c r="P984" s="780" t="e">
        <f>N984+M984*F984</f>
        <v>#REF!</v>
      </c>
      <c r="Q984" s="780" t="e">
        <f>M984*G984+O984</f>
        <v>#REF!</v>
      </c>
      <c r="R984" s="783" t="e">
        <f>Q984*(1+$U$5)</f>
        <v>#REF!</v>
      </c>
      <c r="U984" s="851"/>
      <c r="V984" s="512"/>
      <c r="W984" s="514"/>
      <c r="X984" s="568"/>
      <c r="Y984" s="502"/>
      <c r="AA984" s="501"/>
      <c r="AB984" s="517"/>
      <c r="AC984" s="518"/>
      <c r="AD984" s="494"/>
      <c r="AE984" s="494"/>
      <c r="AF984" s="494"/>
      <c r="AG984" s="494"/>
    </row>
    <row r="985" spans="2:33">
      <c r="B985" s="786"/>
      <c r="C985" s="816"/>
      <c r="D985" s="790"/>
      <c r="E985" s="791"/>
      <c r="F985" s="797"/>
      <c r="G985" s="794"/>
      <c r="H985" s="458" t="s">
        <v>185</v>
      </c>
      <c r="I985" s="252"/>
      <c r="J985" s="448">
        <f t="shared" si="101"/>
        <v>0</v>
      </c>
      <c r="K985" s="439" t="e">
        <f>#REF!*(1-$O$5)</f>
        <v>#REF!</v>
      </c>
      <c r="L985" s="797"/>
      <c r="M985" s="800"/>
      <c r="N985" s="778"/>
      <c r="O985" s="778"/>
      <c r="P985" s="781"/>
      <c r="Q985" s="781"/>
      <c r="R985" s="784"/>
      <c r="U985" s="851"/>
      <c r="V985" s="512"/>
      <c r="W985" s="514"/>
      <c r="X985" s="568"/>
      <c r="Y985" s="502"/>
      <c r="AA985" s="501"/>
      <c r="AB985" s="517"/>
      <c r="AC985" s="518"/>
      <c r="AD985" s="494"/>
      <c r="AE985" s="494"/>
      <c r="AF985" s="494"/>
      <c r="AG985" s="494"/>
    </row>
    <row r="986" spans="2:33">
      <c r="B986" s="786"/>
      <c r="C986" s="816"/>
      <c r="D986" s="790"/>
      <c r="E986" s="791"/>
      <c r="F986" s="797"/>
      <c r="G986" s="794"/>
      <c r="H986" s="458" t="s">
        <v>220</v>
      </c>
      <c r="I986" s="252"/>
      <c r="J986" s="448">
        <f t="shared" si="101"/>
        <v>0</v>
      </c>
      <c r="K986" s="439" t="e">
        <f>#REF!*(1-$O$5)</f>
        <v>#REF!</v>
      </c>
      <c r="L986" s="797"/>
      <c r="M986" s="800"/>
      <c r="N986" s="778"/>
      <c r="O986" s="778"/>
      <c r="P986" s="781"/>
      <c r="Q986" s="781"/>
      <c r="R986" s="784"/>
      <c r="U986" s="851"/>
      <c r="V986" s="512"/>
      <c r="W986" s="514"/>
      <c r="X986" s="568"/>
      <c r="Y986" s="502"/>
      <c r="AA986" s="501"/>
      <c r="AB986" s="517"/>
      <c r="AC986" s="518"/>
      <c r="AD986" s="494"/>
      <c r="AE986" s="494"/>
      <c r="AF986" s="494"/>
      <c r="AG986" s="494"/>
    </row>
    <row r="987" spans="2:33">
      <c r="B987" s="786"/>
      <c r="C987" s="816"/>
      <c r="D987" s="790"/>
      <c r="E987" s="791"/>
      <c r="F987" s="798"/>
      <c r="G987" s="795"/>
      <c r="H987" s="458" t="s">
        <v>226</v>
      </c>
      <c r="I987" s="252"/>
      <c r="J987" s="448">
        <f t="shared" si="101"/>
        <v>0</v>
      </c>
      <c r="K987" s="439" t="e">
        <f>#REF!*(1-$O$5)</f>
        <v>#REF!</v>
      </c>
      <c r="L987" s="798"/>
      <c r="M987" s="801"/>
      <c r="N987" s="779"/>
      <c r="O987" s="779"/>
      <c r="P987" s="782"/>
      <c r="Q987" s="782"/>
      <c r="R987" s="785"/>
      <c r="U987" s="851"/>
      <c r="V987" s="512"/>
      <c r="W987" s="514"/>
      <c r="X987" s="568"/>
      <c r="Y987" s="502"/>
      <c r="AA987" s="501"/>
      <c r="AB987" s="517"/>
      <c r="AC987" s="518"/>
      <c r="AD987" s="494"/>
      <c r="AE987" s="494"/>
      <c r="AF987" s="494"/>
      <c r="AG987" s="494"/>
    </row>
    <row r="988" spans="2:33">
      <c r="B988" s="786">
        <v>242</v>
      </c>
      <c r="C988" s="816" t="s">
        <v>526</v>
      </c>
      <c r="D988" s="790"/>
      <c r="E988" s="791">
        <f t="shared" si="103"/>
        <v>0</v>
      </c>
      <c r="F988" s="796">
        <f>E988</f>
        <v>0</v>
      </c>
      <c r="G988" s="793" t="e">
        <f>F988*(1+$L$5)</f>
        <v>#REF!</v>
      </c>
      <c r="H988" s="458" t="s">
        <v>207</v>
      </c>
      <c r="I988" s="252"/>
      <c r="J988" s="448">
        <f t="shared" ref="J988:J1011" si="104">I988/60</f>
        <v>0</v>
      </c>
      <c r="K988" s="439" t="e">
        <f>#REF!*(1-$O$5)</f>
        <v>#REF!</v>
      </c>
      <c r="L988" s="796" t="e">
        <f>SUM(K988*J988,J989*K989,J990*K990,J991*K991)</f>
        <v>#REF!</v>
      </c>
      <c r="M988" s="799">
        <v>33</v>
      </c>
      <c r="N988" s="777" t="e">
        <f>M988*L988</f>
        <v>#REF!</v>
      </c>
      <c r="O988" s="777" t="e">
        <f>N988*(1+$R$5)</f>
        <v>#REF!</v>
      </c>
      <c r="P988" s="780" t="e">
        <f>N988+M988*F988</f>
        <v>#REF!</v>
      </c>
      <c r="Q988" s="780" t="e">
        <f>M988*G988+O988</f>
        <v>#REF!</v>
      </c>
      <c r="R988" s="783" t="e">
        <f>Q988*(1+$U$5)</f>
        <v>#REF!</v>
      </c>
      <c r="U988" s="562"/>
      <c r="V988" s="512"/>
      <c r="W988" s="514"/>
      <c r="X988" s="568"/>
      <c r="Y988" s="502"/>
      <c r="AA988" s="501"/>
      <c r="AB988" s="517"/>
      <c r="AC988" s="518"/>
      <c r="AD988" s="494"/>
      <c r="AE988" s="494"/>
      <c r="AF988" s="494"/>
      <c r="AG988" s="494"/>
    </row>
    <row r="989" spans="2:33">
      <c r="B989" s="786"/>
      <c r="C989" s="816"/>
      <c r="D989" s="790"/>
      <c r="E989" s="791"/>
      <c r="F989" s="797"/>
      <c r="G989" s="794"/>
      <c r="H989" s="458" t="s">
        <v>185</v>
      </c>
      <c r="I989" s="252"/>
      <c r="J989" s="448">
        <f t="shared" si="104"/>
        <v>0</v>
      </c>
      <c r="K989" s="439" t="e">
        <f>#REF!*(1-$O$5)</f>
        <v>#REF!</v>
      </c>
      <c r="L989" s="797"/>
      <c r="M989" s="800"/>
      <c r="N989" s="778"/>
      <c r="O989" s="778"/>
      <c r="P989" s="781"/>
      <c r="Q989" s="781"/>
      <c r="R989" s="784"/>
      <c r="U989" s="562"/>
      <c r="V989" s="512"/>
      <c r="W989" s="514"/>
      <c r="X989" s="568"/>
      <c r="Y989" s="502"/>
      <c r="AA989" s="501"/>
      <c r="AB989" s="517"/>
      <c r="AC989" s="518"/>
      <c r="AD989" s="494"/>
      <c r="AE989" s="494"/>
      <c r="AF989" s="494"/>
      <c r="AG989" s="494"/>
    </row>
    <row r="990" spans="2:33">
      <c r="B990" s="786"/>
      <c r="C990" s="816"/>
      <c r="D990" s="790"/>
      <c r="E990" s="791"/>
      <c r="F990" s="797"/>
      <c r="G990" s="794"/>
      <c r="H990" s="458" t="s">
        <v>220</v>
      </c>
      <c r="I990" s="252"/>
      <c r="J990" s="448">
        <f t="shared" si="104"/>
        <v>0</v>
      </c>
      <c r="K990" s="439" t="e">
        <f>#REF!*(1-$O$5)</f>
        <v>#REF!</v>
      </c>
      <c r="L990" s="797"/>
      <c r="M990" s="800"/>
      <c r="N990" s="778"/>
      <c r="O990" s="778"/>
      <c r="P990" s="781"/>
      <c r="Q990" s="781"/>
      <c r="R990" s="784"/>
      <c r="U990" s="562"/>
      <c r="V990" s="512"/>
      <c r="W990" s="514"/>
      <c r="X990" s="568"/>
      <c r="Y990" s="502"/>
      <c r="AA990" s="501"/>
      <c r="AB990" s="517"/>
      <c r="AC990" s="518"/>
      <c r="AD990" s="494"/>
      <c r="AE990" s="494"/>
      <c r="AF990" s="494"/>
      <c r="AG990" s="494"/>
    </row>
    <row r="991" spans="2:33">
      <c r="B991" s="786"/>
      <c r="C991" s="816"/>
      <c r="D991" s="790"/>
      <c r="E991" s="791"/>
      <c r="F991" s="798"/>
      <c r="G991" s="795"/>
      <c r="H991" s="458" t="s">
        <v>226</v>
      </c>
      <c r="I991" s="252"/>
      <c r="J991" s="448">
        <f t="shared" si="104"/>
        <v>0</v>
      </c>
      <c r="K991" s="439" t="e">
        <f>#REF!*(1-$O$5)</f>
        <v>#REF!</v>
      </c>
      <c r="L991" s="798"/>
      <c r="M991" s="801"/>
      <c r="N991" s="779"/>
      <c r="O991" s="779"/>
      <c r="P991" s="782"/>
      <c r="Q991" s="782"/>
      <c r="R991" s="785"/>
      <c r="U991" s="562"/>
      <c r="V991" s="512"/>
      <c r="W991" s="514"/>
      <c r="X991" s="568"/>
      <c r="Y991" s="502"/>
      <c r="AA991" s="501"/>
      <c r="AB991" s="517"/>
      <c r="AC991" s="518"/>
      <c r="AD991" s="494"/>
      <c r="AE991" s="494"/>
      <c r="AF991" s="494"/>
      <c r="AG991" s="494"/>
    </row>
    <row r="992" spans="2:33">
      <c r="B992" s="786">
        <v>243</v>
      </c>
      <c r="C992" s="816" t="s">
        <v>527</v>
      </c>
      <c r="D992" s="790"/>
      <c r="E992" s="791">
        <f t="shared" si="103"/>
        <v>0</v>
      </c>
      <c r="F992" s="796">
        <f>E992</f>
        <v>0</v>
      </c>
      <c r="G992" s="793" t="e">
        <f>F992*(1+$L$5)</f>
        <v>#REF!</v>
      </c>
      <c r="H992" s="458" t="s">
        <v>207</v>
      </c>
      <c r="I992" s="252"/>
      <c r="J992" s="448">
        <f t="shared" si="104"/>
        <v>0</v>
      </c>
      <c r="K992" s="439" t="e">
        <f>#REF!*(1-$O$5)</f>
        <v>#REF!</v>
      </c>
      <c r="L992" s="796" t="e">
        <f>SUM(K992*J992,J993*K993,J994*K994,J995*K995)</f>
        <v>#REF!</v>
      </c>
      <c r="M992" s="799">
        <v>34</v>
      </c>
      <c r="N992" s="777" t="e">
        <f>M992*L992</f>
        <v>#REF!</v>
      </c>
      <c r="O992" s="777" t="e">
        <f>N992*(1+$R$5)</f>
        <v>#REF!</v>
      </c>
      <c r="P992" s="780" t="e">
        <f>N992+M992*F992</f>
        <v>#REF!</v>
      </c>
      <c r="Q992" s="780" t="e">
        <f>M992*G992+O992</f>
        <v>#REF!</v>
      </c>
      <c r="R992" s="783" t="e">
        <f>Q992*(1+$U$5)</f>
        <v>#REF!</v>
      </c>
      <c r="U992" s="562"/>
      <c r="V992" s="512"/>
      <c r="W992" s="514"/>
      <c r="X992" s="568"/>
      <c r="Y992" s="502"/>
      <c r="AA992" s="501"/>
      <c r="AB992" s="517"/>
      <c r="AC992" s="518"/>
      <c r="AD992" s="494"/>
      <c r="AE992" s="494"/>
      <c r="AF992" s="494"/>
      <c r="AG992" s="494"/>
    </row>
    <row r="993" spans="2:33">
      <c r="B993" s="786"/>
      <c r="C993" s="816"/>
      <c r="D993" s="790"/>
      <c r="E993" s="791"/>
      <c r="F993" s="797"/>
      <c r="G993" s="794"/>
      <c r="H993" s="458" t="s">
        <v>185</v>
      </c>
      <c r="I993" s="252"/>
      <c r="J993" s="448">
        <f t="shared" si="104"/>
        <v>0</v>
      </c>
      <c r="K993" s="439" t="e">
        <f>#REF!*(1-$O$5)</f>
        <v>#REF!</v>
      </c>
      <c r="L993" s="797"/>
      <c r="M993" s="800"/>
      <c r="N993" s="778"/>
      <c r="O993" s="778"/>
      <c r="P993" s="781"/>
      <c r="Q993" s="781"/>
      <c r="R993" s="784"/>
      <c r="U993" s="562"/>
      <c r="V993" s="512"/>
      <c r="W993" s="514"/>
      <c r="X993" s="568"/>
      <c r="Y993" s="502"/>
      <c r="AA993" s="501"/>
      <c r="AB993" s="517"/>
      <c r="AC993" s="518"/>
      <c r="AD993" s="494"/>
      <c r="AE993" s="494"/>
      <c r="AF993" s="494"/>
      <c r="AG993" s="494"/>
    </row>
    <row r="994" spans="2:33">
      <c r="B994" s="786"/>
      <c r="C994" s="816"/>
      <c r="D994" s="790"/>
      <c r="E994" s="791"/>
      <c r="F994" s="797"/>
      <c r="G994" s="794"/>
      <c r="H994" s="458" t="s">
        <v>220</v>
      </c>
      <c r="I994" s="252"/>
      <c r="J994" s="448">
        <f t="shared" si="104"/>
        <v>0</v>
      </c>
      <c r="K994" s="439" t="e">
        <f>#REF!*(1-$O$5)</f>
        <v>#REF!</v>
      </c>
      <c r="L994" s="797"/>
      <c r="M994" s="800"/>
      <c r="N994" s="778"/>
      <c r="O994" s="778"/>
      <c r="P994" s="781"/>
      <c r="Q994" s="781"/>
      <c r="R994" s="784"/>
      <c r="U994" s="562"/>
      <c r="V994" s="512"/>
      <c r="W994" s="514"/>
      <c r="X994" s="568"/>
      <c r="Y994" s="502"/>
      <c r="AA994" s="501"/>
      <c r="AB994" s="517"/>
      <c r="AC994" s="518"/>
      <c r="AD994" s="494"/>
      <c r="AE994" s="494"/>
      <c r="AF994" s="494"/>
      <c r="AG994" s="494"/>
    </row>
    <row r="995" spans="2:33">
      <c r="B995" s="786"/>
      <c r="C995" s="816"/>
      <c r="D995" s="790"/>
      <c r="E995" s="791"/>
      <c r="F995" s="798"/>
      <c r="G995" s="795"/>
      <c r="H995" s="458" t="s">
        <v>226</v>
      </c>
      <c r="I995" s="252"/>
      <c r="J995" s="448">
        <f t="shared" si="104"/>
        <v>0</v>
      </c>
      <c r="K995" s="439" t="e">
        <f>#REF!*(1-$O$5)</f>
        <v>#REF!</v>
      </c>
      <c r="L995" s="798"/>
      <c r="M995" s="801"/>
      <c r="N995" s="779"/>
      <c r="O995" s="779"/>
      <c r="P995" s="782"/>
      <c r="Q995" s="782"/>
      <c r="R995" s="785"/>
      <c r="U995" s="562"/>
      <c r="V995" s="512"/>
      <c r="W995" s="514"/>
      <c r="X995" s="568"/>
      <c r="Y995" s="502"/>
      <c r="AA995" s="501"/>
      <c r="AB995" s="517"/>
      <c r="AC995" s="518"/>
      <c r="AD995" s="494"/>
      <c r="AE995" s="494"/>
      <c r="AF995" s="494"/>
      <c r="AG995" s="494"/>
    </row>
    <row r="996" spans="2:33">
      <c r="B996" s="786">
        <v>244</v>
      </c>
      <c r="C996" s="816" t="s">
        <v>528</v>
      </c>
      <c r="D996" s="790"/>
      <c r="E996" s="791">
        <f t="shared" si="103"/>
        <v>0</v>
      </c>
      <c r="F996" s="796">
        <f>E996</f>
        <v>0</v>
      </c>
      <c r="G996" s="793" t="e">
        <f>F996*(1+$L$5)</f>
        <v>#REF!</v>
      </c>
      <c r="H996" s="458" t="s">
        <v>207</v>
      </c>
      <c r="I996" s="252"/>
      <c r="J996" s="448">
        <f t="shared" si="104"/>
        <v>0</v>
      </c>
      <c r="K996" s="439" t="e">
        <f>#REF!*(1-$O$5)</f>
        <v>#REF!</v>
      </c>
      <c r="L996" s="796" t="e">
        <f>SUM(K996*J996,J997*K997,J998*K998,J999*K999)</f>
        <v>#REF!</v>
      </c>
      <c r="M996" s="799">
        <v>35</v>
      </c>
      <c r="N996" s="777" t="e">
        <f>M996*L996</f>
        <v>#REF!</v>
      </c>
      <c r="O996" s="777" t="e">
        <f>N996*(1+$R$5)</f>
        <v>#REF!</v>
      </c>
      <c r="P996" s="780" t="e">
        <f>N996+M996*F996</f>
        <v>#REF!</v>
      </c>
      <c r="Q996" s="780" t="e">
        <f>M996*G996+O996</f>
        <v>#REF!</v>
      </c>
      <c r="R996" s="783" t="e">
        <f>Q996*(1+$U$5)</f>
        <v>#REF!</v>
      </c>
      <c r="U996" s="851"/>
      <c r="V996" s="512"/>
      <c r="W996" s="514"/>
      <c r="X996" s="568"/>
      <c r="Y996" s="502"/>
      <c r="AA996" s="501"/>
      <c r="AB996" s="517"/>
      <c r="AC996" s="518"/>
      <c r="AD996" s="494"/>
      <c r="AE996" s="494"/>
      <c r="AF996" s="494"/>
      <c r="AG996" s="494"/>
    </row>
    <row r="997" spans="2:33">
      <c r="B997" s="786"/>
      <c r="C997" s="816"/>
      <c r="D997" s="790"/>
      <c r="E997" s="791"/>
      <c r="F997" s="797"/>
      <c r="G997" s="794"/>
      <c r="H997" s="458" t="s">
        <v>185</v>
      </c>
      <c r="I997" s="252"/>
      <c r="J997" s="448">
        <f t="shared" si="104"/>
        <v>0</v>
      </c>
      <c r="K997" s="439" t="e">
        <f>#REF!*(1-$O$5)</f>
        <v>#REF!</v>
      </c>
      <c r="L997" s="797"/>
      <c r="M997" s="800"/>
      <c r="N997" s="778"/>
      <c r="O997" s="778"/>
      <c r="P997" s="781"/>
      <c r="Q997" s="781"/>
      <c r="R997" s="784"/>
      <c r="U997" s="851"/>
      <c r="V997" s="512"/>
      <c r="W997" s="514"/>
      <c r="X997" s="568"/>
      <c r="Y997" s="502"/>
      <c r="AA997" s="501"/>
      <c r="AB997" s="517"/>
      <c r="AC997" s="518"/>
      <c r="AD997" s="494"/>
      <c r="AE997" s="494"/>
      <c r="AF997" s="494"/>
      <c r="AG997" s="494"/>
    </row>
    <row r="998" spans="2:33">
      <c r="B998" s="786"/>
      <c r="C998" s="816"/>
      <c r="D998" s="790"/>
      <c r="E998" s="791"/>
      <c r="F998" s="797"/>
      <c r="G998" s="794"/>
      <c r="H998" s="458" t="s">
        <v>220</v>
      </c>
      <c r="I998" s="252"/>
      <c r="J998" s="448">
        <f t="shared" si="104"/>
        <v>0</v>
      </c>
      <c r="K998" s="439" t="e">
        <f>#REF!*(1-$O$5)</f>
        <v>#REF!</v>
      </c>
      <c r="L998" s="797"/>
      <c r="M998" s="800"/>
      <c r="N998" s="778"/>
      <c r="O998" s="778"/>
      <c r="P998" s="781"/>
      <c r="Q998" s="781"/>
      <c r="R998" s="784"/>
      <c r="U998" s="851"/>
      <c r="V998" s="512"/>
      <c r="W998" s="514"/>
      <c r="X998" s="568"/>
      <c r="Y998" s="502"/>
      <c r="AA998" s="501"/>
      <c r="AB998" s="517"/>
      <c r="AC998" s="518"/>
      <c r="AD998" s="494"/>
      <c r="AE998" s="494"/>
      <c r="AF998" s="494"/>
      <c r="AG998" s="494"/>
    </row>
    <row r="999" spans="2:33">
      <c r="B999" s="786"/>
      <c r="C999" s="816"/>
      <c r="D999" s="790"/>
      <c r="E999" s="791"/>
      <c r="F999" s="798"/>
      <c r="G999" s="795"/>
      <c r="H999" s="458" t="s">
        <v>226</v>
      </c>
      <c r="I999" s="252"/>
      <c r="J999" s="448">
        <f t="shared" si="104"/>
        <v>0</v>
      </c>
      <c r="K999" s="439" t="e">
        <f>#REF!*(1-$O$5)</f>
        <v>#REF!</v>
      </c>
      <c r="L999" s="798"/>
      <c r="M999" s="801"/>
      <c r="N999" s="779"/>
      <c r="O999" s="779"/>
      <c r="P999" s="782"/>
      <c r="Q999" s="782"/>
      <c r="R999" s="785"/>
      <c r="U999" s="851"/>
      <c r="V999" s="512"/>
      <c r="W999" s="514"/>
      <c r="X999" s="568"/>
      <c r="Y999" s="502"/>
      <c r="AA999" s="501"/>
      <c r="AB999" s="517"/>
      <c r="AC999" s="518"/>
      <c r="AD999" s="494"/>
      <c r="AE999" s="494"/>
      <c r="AF999" s="494"/>
      <c r="AG999" s="494"/>
    </row>
    <row r="1000" spans="2:33">
      <c r="B1000" s="786">
        <v>245</v>
      </c>
      <c r="C1000" s="816" t="s">
        <v>529</v>
      </c>
      <c r="D1000" s="790"/>
      <c r="E1000" s="791">
        <f t="shared" si="103"/>
        <v>0</v>
      </c>
      <c r="F1000" s="796">
        <f>E1000</f>
        <v>0</v>
      </c>
      <c r="G1000" s="793" t="e">
        <f>F1000*(1+$L$5)</f>
        <v>#REF!</v>
      </c>
      <c r="H1000" s="458" t="s">
        <v>207</v>
      </c>
      <c r="I1000" s="252"/>
      <c r="J1000" s="448">
        <f t="shared" si="104"/>
        <v>0</v>
      </c>
      <c r="K1000" s="439" t="e">
        <f>#REF!*(1-$O$5)</f>
        <v>#REF!</v>
      </c>
      <c r="L1000" s="796" t="e">
        <f>SUM(K1000*J1000,J1001*K1001,J1002*K1002,J1003*K1003)</f>
        <v>#REF!</v>
      </c>
      <c r="M1000" s="799">
        <v>36</v>
      </c>
      <c r="N1000" s="777" t="e">
        <f>M1000*L1000</f>
        <v>#REF!</v>
      </c>
      <c r="O1000" s="777" t="e">
        <f>N1000*(1+$R$5)</f>
        <v>#REF!</v>
      </c>
      <c r="P1000" s="780" t="e">
        <f>N1000+M1000*F1000</f>
        <v>#REF!</v>
      </c>
      <c r="Q1000" s="780" t="e">
        <f>M1000*G1000+O1000</f>
        <v>#REF!</v>
      </c>
      <c r="R1000" s="783" t="e">
        <f>Q1000*(1+$U$5)</f>
        <v>#REF!</v>
      </c>
      <c r="U1000" s="562"/>
      <c r="V1000" s="512"/>
      <c r="W1000" s="514"/>
      <c r="X1000" s="568"/>
      <c r="Y1000" s="502"/>
      <c r="AA1000" s="501"/>
      <c r="AB1000" s="517"/>
      <c r="AC1000" s="518"/>
      <c r="AD1000" s="494"/>
      <c r="AE1000" s="494"/>
      <c r="AF1000" s="494"/>
      <c r="AG1000" s="494"/>
    </row>
    <row r="1001" spans="2:33">
      <c r="B1001" s="786"/>
      <c r="C1001" s="816"/>
      <c r="D1001" s="790"/>
      <c r="E1001" s="791"/>
      <c r="F1001" s="797"/>
      <c r="G1001" s="794"/>
      <c r="H1001" s="458" t="s">
        <v>185</v>
      </c>
      <c r="I1001" s="252"/>
      <c r="J1001" s="448">
        <f t="shared" si="104"/>
        <v>0</v>
      </c>
      <c r="K1001" s="439" t="e">
        <f>#REF!*(1-$O$5)</f>
        <v>#REF!</v>
      </c>
      <c r="L1001" s="797"/>
      <c r="M1001" s="800"/>
      <c r="N1001" s="778"/>
      <c r="O1001" s="778"/>
      <c r="P1001" s="781"/>
      <c r="Q1001" s="781"/>
      <c r="R1001" s="784"/>
      <c r="U1001" s="562"/>
      <c r="V1001" s="512"/>
      <c r="W1001" s="514"/>
      <c r="X1001" s="568"/>
      <c r="Y1001" s="502"/>
      <c r="AA1001" s="501"/>
      <c r="AB1001" s="517"/>
      <c r="AC1001" s="518"/>
      <c r="AD1001" s="494"/>
      <c r="AE1001" s="494"/>
      <c r="AF1001" s="494"/>
      <c r="AG1001" s="494"/>
    </row>
    <row r="1002" spans="2:33">
      <c r="B1002" s="786"/>
      <c r="C1002" s="816"/>
      <c r="D1002" s="790"/>
      <c r="E1002" s="791"/>
      <c r="F1002" s="797"/>
      <c r="G1002" s="794"/>
      <c r="H1002" s="458" t="s">
        <v>220</v>
      </c>
      <c r="I1002" s="252"/>
      <c r="J1002" s="448">
        <f t="shared" si="104"/>
        <v>0</v>
      </c>
      <c r="K1002" s="439" t="e">
        <f>#REF!*(1-$O$5)</f>
        <v>#REF!</v>
      </c>
      <c r="L1002" s="797"/>
      <c r="M1002" s="800"/>
      <c r="N1002" s="778"/>
      <c r="O1002" s="778"/>
      <c r="P1002" s="781"/>
      <c r="Q1002" s="781"/>
      <c r="R1002" s="784"/>
      <c r="U1002" s="562"/>
      <c r="V1002" s="512"/>
      <c r="W1002" s="514"/>
      <c r="X1002" s="568"/>
      <c r="Y1002" s="502"/>
      <c r="AA1002" s="501"/>
      <c r="AB1002" s="517"/>
      <c r="AC1002" s="518"/>
      <c r="AD1002" s="494"/>
      <c r="AE1002" s="494"/>
      <c r="AF1002" s="494"/>
      <c r="AG1002" s="494"/>
    </row>
    <row r="1003" spans="2:33">
      <c r="B1003" s="786"/>
      <c r="C1003" s="816"/>
      <c r="D1003" s="790"/>
      <c r="E1003" s="791"/>
      <c r="F1003" s="798"/>
      <c r="G1003" s="795"/>
      <c r="H1003" s="458" t="s">
        <v>226</v>
      </c>
      <c r="I1003" s="252"/>
      <c r="J1003" s="448">
        <f t="shared" si="104"/>
        <v>0</v>
      </c>
      <c r="K1003" s="439" t="e">
        <f>#REF!*(1-$O$5)</f>
        <v>#REF!</v>
      </c>
      <c r="L1003" s="798"/>
      <c r="M1003" s="801"/>
      <c r="N1003" s="779"/>
      <c r="O1003" s="779"/>
      <c r="P1003" s="782"/>
      <c r="Q1003" s="782"/>
      <c r="R1003" s="785"/>
      <c r="U1003" s="562"/>
      <c r="V1003" s="512"/>
      <c r="W1003" s="514"/>
      <c r="X1003" s="568"/>
      <c r="Y1003" s="502"/>
      <c r="AA1003" s="501"/>
      <c r="AB1003" s="517"/>
      <c r="AC1003" s="518"/>
      <c r="AD1003" s="494"/>
      <c r="AE1003" s="494"/>
      <c r="AF1003" s="494"/>
      <c r="AG1003" s="494"/>
    </row>
    <row r="1004" spans="2:33">
      <c r="B1004" s="786">
        <v>246</v>
      </c>
      <c r="C1004" s="816" t="s">
        <v>530</v>
      </c>
      <c r="D1004" s="790"/>
      <c r="E1004" s="791">
        <f t="shared" si="103"/>
        <v>0</v>
      </c>
      <c r="F1004" s="796">
        <f>E1004</f>
        <v>0</v>
      </c>
      <c r="G1004" s="793" t="e">
        <f>F1004*(1+$L$5)</f>
        <v>#REF!</v>
      </c>
      <c r="H1004" s="458" t="s">
        <v>207</v>
      </c>
      <c r="I1004" s="252"/>
      <c r="J1004" s="448">
        <f t="shared" si="104"/>
        <v>0</v>
      </c>
      <c r="K1004" s="439" t="e">
        <f>#REF!*(1-$O$5)</f>
        <v>#REF!</v>
      </c>
      <c r="L1004" s="796" t="e">
        <f>SUM(K1004*J1004,J1005*K1005,J1006*K1006,J1007*K1007)</f>
        <v>#REF!</v>
      </c>
      <c r="M1004" s="799">
        <v>37</v>
      </c>
      <c r="N1004" s="777" t="e">
        <f>M1004*L1004</f>
        <v>#REF!</v>
      </c>
      <c r="O1004" s="777" t="e">
        <f>N1004*(1+$R$5)</f>
        <v>#REF!</v>
      </c>
      <c r="P1004" s="780" t="e">
        <f>N1004+M1004*F1004</f>
        <v>#REF!</v>
      </c>
      <c r="Q1004" s="780" t="e">
        <f>M1004*G1004+O1004</f>
        <v>#REF!</v>
      </c>
      <c r="R1004" s="783" t="e">
        <f>Q1004*(1+$U$5)</f>
        <v>#REF!</v>
      </c>
      <c r="U1004" s="562"/>
      <c r="V1004" s="512"/>
      <c r="W1004" s="514"/>
      <c r="X1004" s="568"/>
      <c r="Y1004" s="502"/>
      <c r="AA1004" s="501"/>
      <c r="AB1004" s="517"/>
      <c r="AC1004" s="518"/>
      <c r="AD1004" s="494"/>
      <c r="AE1004" s="494"/>
      <c r="AF1004" s="494"/>
      <c r="AG1004" s="494"/>
    </row>
    <row r="1005" spans="2:33">
      <c r="B1005" s="786"/>
      <c r="C1005" s="816"/>
      <c r="D1005" s="790"/>
      <c r="E1005" s="791"/>
      <c r="F1005" s="797"/>
      <c r="G1005" s="794"/>
      <c r="H1005" s="458" t="s">
        <v>185</v>
      </c>
      <c r="I1005" s="252"/>
      <c r="J1005" s="448">
        <f t="shared" si="104"/>
        <v>0</v>
      </c>
      <c r="K1005" s="439" t="e">
        <f>#REF!*(1-$O$5)</f>
        <v>#REF!</v>
      </c>
      <c r="L1005" s="797"/>
      <c r="M1005" s="800"/>
      <c r="N1005" s="778"/>
      <c r="O1005" s="778"/>
      <c r="P1005" s="781"/>
      <c r="Q1005" s="781"/>
      <c r="R1005" s="784"/>
      <c r="U1005" s="562"/>
      <c r="V1005" s="512"/>
      <c r="W1005" s="514"/>
      <c r="X1005" s="568"/>
      <c r="Y1005" s="502"/>
      <c r="AA1005" s="501"/>
      <c r="AB1005" s="517"/>
      <c r="AC1005" s="518"/>
      <c r="AD1005" s="494"/>
      <c r="AE1005" s="494"/>
      <c r="AF1005" s="494"/>
      <c r="AG1005" s="494"/>
    </row>
    <row r="1006" spans="2:33">
      <c r="B1006" s="786"/>
      <c r="C1006" s="816"/>
      <c r="D1006" s="790"/>
      <c r="E1006" s="791"/>
      <c r="F1006" s="797"/>
      <c r="G1006" s="794"/>
      <c r="H1006" s="458" t="s">
        <v>220</v>
      </c>
      <c r="I1006" s="252"/>
      <c r="J1006" s="448">
        <f t="shared" si="104"/>
        <v>0</v>
      </c>
      <c r="K1006" s="439" t="e">
        <f>#REF!*(1-$O$5)</f>
        <v>#REF!</v>
      </c>
      <c r="L1006" s="797"/>
      <c r="M1006" s="800"/>
      <c r="N1006" s="778"/>
      <c r="O1006" s="778"/>
      <c r="P1006" s="781"/>
      <c r="Q1006" s="781"/>
      <c r="R1006" s="784"/>
      <c r="U1006" s="562"/>
      <c r="V1006" s="512"/>
      <c r="W1006" s="514"/>
      <c r="X1006" s="568"/>
      <c r="Y1006" s="502"/>
      <c r="AA1006" s="501"/>
      <c r="AB1006" s="517"/>
      <c r="AC1006" s="518"/>
      <c r="AD1006" s="494"/>
      <c r="AE1006" s="494"/>
      <c r="AF1006" s="494"/>
      <c r="AG1006" s="494"/>
    </row>
    <row r="1007" spans="2:33">
      <c r="B1007" s="786"/>
      <c r="C1007" s="816"/>
      <c r="D1007" s="790"/>
      <c r="E1007" s="791"/>
      <c r="F1007" s="798"/>
      <c r="G1007" s="795"/>
      <c r="H1007" s="458" t="s">
        <v>226</v>
      </c>
      <c r="I1007" s="252"/>
      <c r="J1007" s="448">
        <f t="shared" si="104"/>
        <v>0</v>
      </c>
      <c r="K1007" s="439" t="e">
        <f>#REF!*(1-$O$5)</f>
        <v>#REF!</v>
      </c>
      <c r="L1007" s="798"/>
      <c r="M1007" s="801"/>
      <c r="N1007" s="779"/>
      <c r="O1007" s="779"/>
      <c r="P1007" s="782"/>
      <c r="Q1007" s="782"/>
      <c r="R1007" s="785"/>
      <c r="U1007" s="562"/>
      <c r="V1007" s="512"/>
      <c r="W1007" s="514"/>
      <c r="X1007" s="568"/>
      <c r="Y1007" s="502"/>
      <c r="AA1007" s="501"/>
      <c r="AB1007" s="517"/>
      <c r="AC1007" s="518"/>
      <c r="AD1007" s="494"/>
      <c r="AE1007" s="494"/>
      <c r="AF1007" s="494"/>
      <c r="AG1007" s="494"/>
    </row>
    <row r="1008" spans="2:33">
      <c r="B1008" s="786">
        <v>247</v>
      </c>
      <c r="C1008" s="816" t="s">
        <v>531</v>
      </c>
      <c r="D1008" s="790"/>
      <c r="E1008" s="791">
        <f t="shared" si="103"/>
        <v>0</v>
      </c>
      <c r="F1008" s="796">
        <f>E1008</f>
        <v>0</v>
      </c>
      <c r="G1008" s="793" t="e">
        <f>F1008*(1+$L$5)</f>
        <v>#REF!</v>
      </c>
      <c r="H1008" s="458" t="s">
        <v>207</v>
      </c>
      <c r="I1008" s="252"/>
      <c r="J1008" s="448">
        <f t="shared" si="104"/>
        <v>0</v>
      </c>
      <c r="K1008" s="439" t="e">
        <f>#REF!*(1-$O$5)</f>
        <v>#REF!</v>
      </c>
      <c r="L1008" s="796" t="e">
        <f>SUM(K1008*J1008,J1009*K1009,J1010*K1010,J1011*K1011)</f>
        <v>#REF!</v>
      </c>
      <c r="M1008" s="799">
        <v>38</v>
      </c>
      <c r="N1008" s="777" t="e">
        <f>M1008*L1008</f>
        <v>#REF!</v>
      </c>
      <c r="O1008" s="777" t="e">
        <f>N1008*(1+$R$5)</f>
        <v>#REF!</v>
      </c>
      <c r="P1008" s="780" t="e">
        <f>N1008+M1008*F1008</f>
        <v>#REF!</v>
      </c>
      <c r="Q1008" s="780" t="e">
        <f>M1008*G1008+O1008</f>
        <v>#REF!</v>
      </c>
      <c r="R1008" s="783" t="e">
        <f>Q1008*(1+$U$5)</f>
        <v>#REF!</v>
      </c>
      <c r="U1008" s="851"/>
      <c r="V1008" s="512"/>
      <c r="W1008" s="514"/>
      <c r="X1008" s="568"/>
      <c r="Y1008" s="502"/>
      <c r="AA1008" s="501"/>
      <c r="AB1008" s="517"/>
      <c r="AC1008" s="518"/>
      <c r="AD1008" s="494"/>
      <c r="AE1008" s="494"/>
      <c r="AF1008" s="494"/>
      <c r="AG1008" s="494"/>
    </row>
    <row r="1009" spans="2:33">
      <c r="B1009" s="786"/>
      <c r="C1009" s="816"/>
      <c r="D1009" s="790"/>
      <c r="E1009" s="791"/>
      <c r="F1009" s="797"/>
      <c r="G1009" s="794"/>
      <c r="H1009" s="458" t="s">
        <v>185</v>
      </c>
      <c r="I1009" s="252"/>
      <c r="J1009" s="448">
        <f t="shared" si="104"/>
        <v>0</v>
      </c>
      <c r="K1009" s="439" t="e">
        <f>#REF!*(1-$O$5)</f>
        <v>#REF!</v>
      </c>
      <c r="L1009" s="797"/>
      <c r="M1009" s="800"/>
      <c r="N1009" s="778"/>
      <c r="O1009" s="778"/>
      <c r="P1009" s="781"/>
      <c r="Q1009" s="781"/>
      <c r="R1009" s="784"/>
      <c r="U1009" s="851"/>
      <c r="V1009" s="512"/>
      <c r="W1009" s="514"/>
      <c r="X1009" s="568"/>
      <c r="Y1009" s="502"/>
      <c r="AA1009" s="501"/>
      <c r="AB1009" s="517"/>
      <c r="AC1009" s="518"/>
      <c r="AD1009" s="494"/>
      <c r="AE1009" s="494"/>
      <c r="AF1009" s="494"/>
      <c r="AG1009" s="494"/>
    </row>
    <row r="1010" spans="2:33">
      <c r="B1010" s="786"/>
      <c r="C1010" s="816"/>
      <c r="D1010" s="790"/>
      <c r="E1010" s="791"/>
      <c r="F1010" s="797"/>
      <c r="G1010" s="794"/>
      <c r="H1010" s="458" t="s">
        <v>220</v>
      </c>
      <c r="I1010" s="252"/>
      <c r="J1010" s="448">
        <f t="shared" si="104"/>
        <v>0</v>
      </c>
      <c r="K1010" s="439" t="e">
        <f>#REF!*(1-$O$5)</f>
        <v>#REF!</v>
      </c>
      <c r="L1010" s="797"/>
      <c r="M1010" s="800"/>
      <c r="N1010" s="778"/>
      <c r="O1010" s="778"/>
      <c r="P1010" s="781"/>
      <c r="Q1010" s="781"/>
      <c r="R1010" s="784"/>
      <c r="U1010" s="851"/>
      <c r="V1010" s="512"/>
      <c r="W1010" s="514"/>
      <c r="X1010" s="568"/>
      <c r="Y1010" s="502"/>
      <c r="AA1010" s="501"/>
      <c r="AB1010" s="517"/>
      <c r="AC1010" s="518"/>
      <c r="AD1010" s="494"/>
      <c r="AE1010" s="494"/>
      <c r="AF1010" s="494"/>
      <c r="AG1010" s="494"/>
    </row>
    <row r="1011" spans="2:33">
      <c r="B1011" s="786"/>
      <c r="C1011" s="816"/>
      <c r="D1011" s="790"/>
      <c r="E1011" s="791"/>
      <c r="F1011" s="798"/>
      <c r="G1011" s="795"/>
      <c r="H1011" s="458" t="s">
        <v>226</v>
      </c>
      <c r="I1011" s="252"/>
      <c r="J1011" s="448">
        <f t="shared" si="104"/>
        <v>0</v>
      </c>
      <c r="K1011" s="439" t="e">
        <f>#REF!*(1-$O$5)</f>
        <v>#REF!</v>
      </c>
      <c r="L1011" s="798"/>
      <c r="M1011" s="801"/>
      <c r="N1011" s="779"/>
      <c r="O1011" s="779"/>
      <c r="P1011" s="782"/>
      <c r="Q1011" s="782"/>
      <c r="R1011" s="785"/>
      <c r="U1011" s="851"/>
      <c r="V1011" s="512"/>
      <c r="W1011" s="514"/>
      <c r="X1011" s="568"/>
      <c r="Y1011" s="502"/>
      <c r="AA1011" s="501"/>
      <c r="AB1011" s="517"/>
      <c r="AC1011" s="518"/>
      <c r="AD1011" s="494"/>
      <c r="AE1011" s="494"/>
      <c r="AF1011" s="494"/>
      <c r="AG1011" s="494"/>
    </row>
    <row r="1012" spans="2:33">
      <c r="B1012" s="916">
        <v>1</v>
      </c>
      <c r="C1012" s="917"/>
      <c r="D1012" s="917"/>
      <c r="E1012" s="917"/>
      <c r="F1012" s="917"/>
      <c r="G1012" s="917"/>
      <c r="H1012" s="917"/>
      <c r="I1012" s="917"/>
      <c r="J1012" s="917"/>
      <c r="K1012" s="917"/>
      <c r="L1012" s="917"/>
      <c r="M1012" s="917"/>
      <c r="N1012" s="917"/>
      <c r="O1012" s="917"/>
      <c r="P1012" s="917"/>
      <c r="Q1012" s="917"/>
      <c r="R1012" s="917"/>
      <c r="S1012" s="917"/>
      <c r="T1012" s="918"/>
      <c r="Y1012" s="562"/>
      <c r="Z1012" s="569"/>
      <c r="AA1012" s="494"/>
      <c r="AB1012" s="494"/>
      <c r="AC1012" s="494"/>
      <c r="AD1012" s="494"/>
      <c r="AE1012" s="494"/>
      <c r="AF1012" s="494"/>
      <c r="AG1012" s="494"/>
    </row>
    <row r="1013" spans="2:33" ht="24.75" hidden="1" customHeight="1">
      <c r="B1013" s="892"/>
      <c r="C1013" s="892"/>
      <c r="D1013" s="892"/>
      <c r="E1013" s="892"/>
      <c r="F1013" s="892"/>
      <c r="G1013" s="570">
        <f>F4</f>
        <v>0</v>
      </c>
      <c r="H1013" s="923"/>
      <c r="I1013" s="924"/>
      <c r="J1013" s="924"/>
      <c r="K1013" s="924"/>
      <c r="L1013" s="924"/>
      <c r="M1013" s="924"/>
      <c r="N1013" s="924"/>
      <c r="O1013" s="924"/>
      <c r="P1013" s="924"/>
      <c r="Q1013" s="924"/>
      <c r="R1013" s="924"/>
      <c r="S1013" s="924"/>
      <c r="T1013" s="925"/>
      <c r="Y1013" s="562"/>
      <c r="Z1013" s="571"/>
      <c r="AA1013" s="494"/>
      <c r="AB1013" s="494"/>
      <c r="AC1013" s="494"/>
      <c r="AD1013" s="494"/>
      <c r="AE1013" s="494"/>
      <c r="AF1013" s="494"/>
      <c r="AG1013" s="494"/>
    </row>
    <row r="1014" spans="2:33" ht="58.5" customHeight="1">
      <c r="B1014" s="449" t="s">
        <v>154</v>
      </c>
      <c r="C1014" s="430" t="s">
        <v>276</v>
      </c>
      <c r="D1014" s="444" t="s">
        <v>260</v>
      </c>
      <c r="E1014" s="444" t="s">
        <v>262</v>
      </c>
      <c r="F1014" s="444" t="s">
        <v>263</v>
      </c>
      <c r="G1014" s="432" t="s">
        <v>235</v>
      </c>
      <c r="H1014" s="432" t="s">
        <v>236</v>
      </c>
      <c r="I1014" s="434" t="s">
        <v>247</v>
      </c>
      <c r="J1014" s="434" t="s">
        <v>465</v>
      </c>
      <c r="K1014" s="451" t="s">
        <v>182</v>
      </c>
      <c r="L1014" s="437" t="s">
        <v>227</v>
      </c>
      <c r="M1014" s="437" t="s">
        <v>225</v>
      </c>
      <c r="N1014" s="460" t="s">
        <v>237</v>
      </c>
      <c r="O1014" s="437" t="s">
        <v>240</v>
      </c>
      <c r="P1014" s="454" t="s">
        <v>269</v>
      </c>
      <c r="Q1014" s="454" t="s">
        <v>245</v>
      </c>
      <c r="R1014" s="437" t="s">
        <v>466</v>
      </c>
      <c r="S1014" s="456" t="s">
        <v>471</v>
      </c>
      <c r="T1014" s="456" t="s">
        <v>316</v>
      </c>
      <c r="U1014" s="456" t="s">
        <v>518</v>
      </c>
      <c r="AA1014" s="494"/>
      <c r="AB1014" s="494"/>
      <c r="AC1014" s="494"/>
      <c r="AD1014" s="484"/>
      <c r="AE1014" s="484"/>
      <c r="AF1014" s="513"/>
      <c r="AG1014" s="494"/>
    </row>
    <row r="1015" spans="2:33">
      <c r="B1015" s="786">
        <v>248</v>
      </c>
      <c r="C1015" s="816" t="s">
        <v>860</v>
      </c>
      <c r="D1015" s="786">
        <v>4</v>
      </c>
      <c r="E1015" s="786">
        <v>41</v>
      </c>
      <c r="F1015" s="786">
        <v>1</v>
      </c>
      <c r="G1015" s="790"/>
      <c r="H1015" s="791">
        <f t="shared" ref="H1015" si="105">G1015*$I$5</f>
        <v>0</v>
      </c>
      <c r="I1015" s="874">
        <f>H1015</f>
        <v>0</v>
      </c>
      <c r="J1015" s="793" t="e">
        <f>I1015*(1+$L$5)</f>
        <v>#REF!</v>
      </c>
      <c r="K1015" s="458" t="s">
        <v>207</v>
      </c>
      <c r="L1015" s="252"/>
      <c r="M1015" s="448">
        <f t="shared" ref="M1015:M1066" si="106">L1015/60</f>
        <v>0</v>
      </c>
      <c r="N1015" s="439" t="e">
        <f>#REF!*(1-$O$5)</f>
        <v>#REF!</v>
      </c>
      <c r="O1015" s="796" t="e">
        <f>SUM(N1015*M1015,M1016*N1016,M1017*N1017,M1018*N1018)</f>
        <v>#REF!</v>
      </c>
      <c r="P1015" s="799">
        <v>1</v>
      </c>
      <c r="Q1015" s="777" t="e">
        <f>P1015*O1015</f>
        <v>#REF!</v>
      </c>
      <c r="R1015" s="777" t="e">
        <f>Q1015*(1+$R$5)</f>
        <v>#REF!</v>
      </c>
      <c r="S1015" s="780" t="e">
        <f>Q1015+P1015*I1015</f>
        <v>#REF!</v>
      </c>
      <c r="T1015" s="780" t="e">
        <f>P1015*J1015+R1015</f>
        <v>#REF!</v>
      </c>
      <c r="U1015" s="783" t="e">
        <f>T1015*(1+$U$5)</f>
        <v>#REF!</v>
      </c>
      <c r="X1015" s="851"/>
      <c r="Y1015" s="852"/>
      <c r="Z1015" s="768"/>
      <c r="AA1015" s="494"/>
      <c r="AB1015" s="494"/>
      <c r="AC1015" s="494"/>
      <c r="AD1015" s="501"/>
      <c r="AE1015" s="517"/>
      <c r="AF1015" s="518"/>
      <c r="AG1015" s="494"/>
    </row>
    <row r="1016" spans="2:33" ht="13.5" customHeight="1">
      <c r="B1016" s="786"/>
      <c r="C1016" s="816"/>
      <c r="D1016" s="786"/>
      <c r="E1016" s="786"/>
      <c r="F1016" s="786"/>
      <c r="G1016" s="790"/>
      <c r="H1016" s="791"/>
      <c r="I1016" s="874"/>
      <c r="J1016" s="794"/>
      <c r="K1016" s="458" t="s">
        <v>185</v>
      </c>
      <c r="L1016" s="252"/>
      <c r="M1016" s="448">
        <f t="shared" si="106"/>
        <v>0</v>
      </c>
      <c r="N1016" s="439" t="e">
        <f>#REF!*(1-$O$5)</f>
        <v>#REF!</v>
      </c>
      <c r="O1016" s="797"/>
      <c r="P1016" s="800"/>
      <c r="Q1016" s="778"/>
      <c r="R1016" s="778"/>
      <c r="S1016" s="781"/>
      <c r="T1016" s="781"/>
      <c r="U1016" s="784"/>
      <c r="X1016" s="851"/>
      <c r="Y1016" s="852"/>
      <c r="Z1016" s="768"/>
      <c r="AA1016" s="494"/>
      <c r="AB1016" s="494"/>
      <c r="AC1016" s="494"/>
      <c r="AD1016" s="501"/>
      <c r="AE1016" s="517"/>
      <c r="AF1016" s="518"/>
      <c r="AG1016" s="494"/>
    </row>
    <row r="1017" spans="2:33" ht="13.5" customHeight="1">
      <c r="B1017" s="786"/>
      <c r="C1017" s="816"/>
      <c r="D1017" s="786"/>
      <c r="E1017" s="786"/>
      <c r="F1017" s="786"/>
      <c r="G1017" s="790"/>
      <c r="H1017" s="791"/>
      <c r="I1017" s="874"/>
      <c r="J1017" s="794"/>
      <c r="K1017" s="458" t="s">
        <v>220</v>
      </c>
      <c r="L1017" s="252">
        <v>10</v>
      </c>
      <c r="M1017" s="448">
        <f t="shared" si="106"/>
        <v>0.16666666666666666</v>
      </c>
      <c r="N1017" s="439" t="e">
        <f>#REF!*(1-$O$5)</f>
        <v>#REF!</v>
      </c>
      <c r="O1017" s="797"/>
      <c r="P1017" s="800"/>
      <c r="Q1017" s="778"/>
      <c r="R1017" s="778"/>
      <c r="S1017" s="781"/>
      <c r="T1017" s="781"/>
      <c r="U1017" s="784"/>
      <c r="X1017" s="851"/>
      <c r="Y1017" s="852"/>
      <c r="Z1017" s="768"/>
      <c r="AA1017" s="494"/>
      <c r="AB1017" s="494"/>
      <c r="AC1017" s="494"/>
      <c r="AD1017" s="501"/>
      <c r="AE1017" s="517"/>
      <c r="AF1017" s="518"/>
      <c r="AG1017" s="494"/>
    </row>
    <row r="1018" spans="2:33" ht="13.5" customHeight="1">
      <c r="B1018" s="786"/>
      <c r="C1018" s="816"/>
      <c r="D1018" s="786"/>
      <c r="E1018" s="786"/>
      <c r="F1018" s="786"/>
      <c r="G1018" s="790"/>
      <c r="H1018" s="791"/>
      <c r="I1018" s="874"/>
      <c r="J1018" s="795"/>
      <c r="K1018" s="458" t="s">
        <v>226</v>
      </c>
      <c r="L1018" s="252"/>
      <c r="M1018" s="448">
        <f t="shared" si="106"/>
        <v>0</v>
      </c>
      <c r="N1018" s="439" t="e">
        <f>#REF!*(1-$O$5)</f>
        <v>#REF!</v>
      </c>
      <c r="O1018" s="798"/>
      <c r="P1018" s="801"/>
      <c r="Q1018" s="779"/>
      <c r="R1018" s="779"/>
      <c r="S1018" s="782"/>
      <c r="T1018" s="782"/>
      <c r="U1018" s="785"/>
      <c r="X1018" s="851"/>
      <c r="Y1018" s="852"/>
      <c r="Z1018" s="768"/>
      <c r="AA1018" s="494"/>
      <c r="AB1018" s="494"/>
      <c r="AC1018" s="494"/>
      <c r="AD1018" s="501"/>
      <c r="AE1018" s="517"/>
      <c r="AF1018" s="518"/>
      <c r="AG1018" s="494"/>
    </row>
    <row r="1019" spans="2:33" ht="13.5" customHeight="1">
      <c r="B1019" s="786">
        <v>249</v>
      </c>
      <c r="C1019" s="816" t="s">
        <v>848</v>
      </c>
      <c r="D1019" s="827">
        <v>6</v>
      </c>
      <c r="E1019" s="827">
        <v>51</v>
      </c>
      <c r="F1019" s="872">
        <v>1</v>
      </c>
      <c r="G1019" s="817"/>
      <c r="H1019" s="791">
        <f t="shared" ref="H1019:H1063" si="107">G1019*$I$5</f>
        <v>0</v>
      </c>
      <c r="I1019" s="874">
        <f>H1019</f>
        <v>0</v>
      </c>
      <c r="J1019" s="793" t="e">
        <f>I1019*(1+$L$5)</f>
        <v>#REF!</v>
      </c>
      <c r="K1019" s="459" t="s">
        <v>207</v>
      </c>
      <c r="L1019" s="252"/>
      <c r="M1019" s="448">
        <f t="shared" si="106"/>
        <v>0</v>
      </c>
      <c r="N1019" s="439" t="e">
        <f>#REF!*(1-$O$5)</f>
        <v>#REF!</v>
      </c>
      <c r="O1019" s="796" t="e">
        <f>SUM(N1019*M1019,M1020*N1020,M1021*N1021,M1022*N1022)</f>
        <v>#REF!</v>
      </c>
      <c r="P1019" s="799">
        <v>1</v>
      </c>
      <c r="Q1019" s="777" t="e">
        <f>P1019*O1019</f>
        <v>#REF!</v>
      </c>
      <c r="R1019" s="777" t="e">
        <f>Q1019*(1+$R$5)</f>
        <v>#REF!</v>
      </c>
      <c r="S1019" s="780" t="e">
        <f>Q1019+P1019*I1019</f>
        <v>#REF!</v>
      </c>
      <c r="T1019" s="780" t="e">
        <f>P1019*J1019+R1019</f>
        <v>#REF!</v>
      </c>
      <c r="U1019" s="783" t="e">
        <f>T1019*(1+$U$5)</f>
        <v>#REF!</v>
      </c>
      <c r="X1019" s="851"/>
      <c r="Y1019" s="852"/>
      <c r="Z1019" s="768"/>
      <c r="AA1019" s="494"/>
      <c r="AB1019" s="494"/>
      <c r="AC1019" s="494"/>
      <c r="AD1019" s="501"/>
      <c r="AE1019" s="517"/>
      <c r="AF1019" s="518"/>
      <c r="AG1019" s="494"/>
    </row>
    <row r="1020" spans="2:33" ht="12.75" customHeight="1">
      <c r="B1020" s="786"/>
      <c r="C1020" s="816"/>
      <c r="D1020" s="827"/>
      <c r="E1020" s="827"/>
      <c r="F1020" s="827"/>
      <c r="G1020" s="818"/>
      <c r="H1020" s="791"/>
      <c r="I1020" s="874"/>
      <c r="J1020" s="794"/>
      <c r="K1020" s="459" t="s">
        <v>185</v>
      </c>
      <c r="L1020" s="252"/>
      <c r="M1020" s="448">
        <f t="shared" si="106"/>
        <v>0</v>
      </c>
      <c r="N1020" s="439" t="e">
        <f>#REF!*(1-$O$5)</f>
        <v>#REF!</v>
      </c>
      <c r="O1020" s="797"/>
      <c r="P1020" s="800"/>
      <c r="Q1020" s="778"/>
      <c r="R1020" s="778"/>
      <c r="S1020" s="781"/>
      <c r="T1020" s="781"/>
      <c r="U1020" s="784"/>
      <c r="X1020" s="851"/>
      <c r="Y1020" s="852"/>
      <c r="Z1020" s="768"/>
      <c r="AA1020" s="494"/>
      <c r="AB1020" s="494"/>
      <c r="AC1020" s="494"/>
      <c r="AD1020" s="501"/>
      <c r="AE1020" s="517"/>
      <c r="AF1020" s="518"/>
      <c r="AG1020" s="494"/>
    </row>
    <row r="1021" spans="2:33">
      <c r="B1021" s="786"/>
      <c r="C1021" s="816"/>
      <c r="D1021" s="827"/>
      <c r="E1021" s="827"/>
      <c r="F1021" s="827"/>
      <c r="G1021" s="818"/>
      <c r="H1021" s="791"/>
      <c r="I1021" s="874"/>
      <c r="J1021" s="794"/>
      <c r="K1021" s="459" t="s">
        <v>220</v>
      </c>
      <c r="L1021" s="252"/>
      <c r="M1021" s="448">
        <f t="shared" si="106"/>
        <v>0</v>
      </c>
      <c r="N1021" s="439" t="e">
        <f>#REF!*(1-$O$5)</f>
        <v>#REF!</v>
      </c>
      <c r="O1021" s="797"/>
      <c r="P1021" s="800"/>
      <c r="Q1021" s="778"/>
      <c r="R1021" s="778"/>
      <c r="S1021" s="781"/>
      <c r="T1021" s="781"/>
      <c r="U1021" s="784"/>
      <c r="X1021" s="851"/>
      <c r="Y1021" s="852"/>
      <c r="Z1021" s="768"/>
      <c r="AA1021" s="494"/>
      <c r="AB1021" s="494"/>
      <c r="AC1021" s="494"/>
      <c r="AD1021" s="501"/>
      <c r="AE1021" s="517"/>
      <c r="AF1021" s="518"/>
      <c r="AG1021" s="494"/>
    </row>
    <row r="1022" spans="2:33">
      <c r="B1022" s="786"/>
      <c r="C1022" s="816"/>
      <c r="D1022" s="827"/>
      <c r="E1022" s="827"/>
      <c r="F1022" s="827"/>
      <c r="G1022" s="819"/>
      <c r="H1022" s="791"/>
      <c r="I1022" s="874"/>
      <c r="J1022" s="795"/>
      <c r="K1022" s="459" t="s">
        <v>226</v>
      </c>
      <c r="L1022" s="252">
        <v>20</v>
      </c>
      <c r="M1022" s="448">
        <f t="shared" si="106"/>
        <v>0.33333333333333331</v>
      </c>
      <c r="N1022" s="439" t="e">
        <f>#REF!*(1-$O$5)</f>
        <v>#REF!</v>
      </c>
      <c r="O1022" s="798"/>
      <c r="P1022" s="801"/>
      <c r="Q1022" s="779"/>
      <c r="R1022" s="779"/>
      <c r="S1022" s="782"/>
      <c r="T1022" s="782"/>
      <c r="U1022" s="785"/>
      <c r="X1022" s="851"/>
      <c r="Y1022" s="852"/>
      <c r="Z1022" s="768"/>
      <c r="AA1022" s="494"/>
      <c r="AB1022" s="494"/>
      <c r="AC1022" s="494"/>
      <c r="AD1022" s="501"/>
      <c r="AE1022" s="517"/>
      <c r="AF1022" s="518"/>
      <c r="AG1022" s="494"/>
    </row>
    <row r="1023" spans="2:33" ht="12.75" customHeight="1">
      <c r="B1023" s="786">
        <v>250</v>
      </c>
      <c r="C1023" s="816" t="s">
        <v>849</v>
      </c>
      <c r="D1023" s="786">
        <v>10</v>
      </c>
      <c r="E1023" s="786">
        <v>71</v>
      </c>
      <c r="F1023" s="786">
        <v>1</v>
      </c>
      <c r="G1023" s="817"/>
      <c r="H1023" s="791">
        <f t="shared" si="107"/>
        <v>0</v>
      </c>
      <c r="I1023" s="874">
        <f>H1023</f>
        <v>0</v>
      </c>
      <c r="J1023" s="793" t="e">
        <f>I1023*(1+$L$5)</f>
        <v>#REF!</v>
      </c>
      <c r="K1023" s="458" t="s">
        <v>207</v>
      </c>
      <c r="L1023" s="252"/>
      <c r="M1023" s="448">
        <f t="shared" si="106"/>
        <v>0</v>
      </c>
      <c r="N1023" s="439" t="e">
        <f>#REF!*(1-$O$5)</f>
        <v>#REF!</v>
      </c>
      <c r="O1023" s="796" t="e">
        <f>SUM(N1023*M1023,M1024*N1024,M1025*N1025,M1026*N1026)</f>
        <v>#REF!</v>
      </c>
      <c r="P1023" s="799">
        <v>1</v>
      </c>
      <c r="Q1023" s="777" t="e">
        <f>P1023*O1023</f>
        <v>#REF!</v>
      </c>
      <c r="R1023" s="777" t="e">
        <f>Q1023*(1+$R$5)</f>
        <v>#REF!</v>
      </c>
      <c r="S1023" s="780" t="e">
        <f>Q1023+P1023*I1023</f>
        <v>#REF!</v>
      </c>
      <c r="T1023" s="780" t="e">
        <f>P1023*J1023+R1023</f>
        <v>#REF!</v>
      </c>
      <c r="U1023" s="783" t="e">
        <f>T1023*(1+$U$5)</f>
        <v>#REF!</v>
      </c>
      <c r="X1023" s="851"/>
      <c r="Y1023" s="852"/>
      <c r="Z1023" s="768"/>
      <c r="AA1023" s="494"/>
      <c r="AB1023" s="494"/>
      <c r="AC1023" s="494"/>
      <c r="AD1023" s="501"/>
      <c r="AE1023" s="517"/>
      <c r="AF1023" s="518"/>
      <c r="AG1023" s="494"/>
    </row>
    <row r="1024" spans="2:33" ht="12.75" customHeight="1">
      <c r="B1024" s="786"/>
      <c r="C1024" s="816"/>
      <c r="D1024" s="786"/>
      <c r="E1024" s="786"/>
      <c r="F1024" s="786"/>
      <c r="G1024" s="818"/>
      <c r="H1024" s="791"/>
      <c r="I1024" s="874"/>
      <c r="J1024" s="794"/>
      <c r="K1024" s="458" t="s">
        <v>185</v>
      </c>
      <c r="L1024" s="252"/>
      <c r="M1024" s="448">
        <f t="shared" si="106"/>
        <v>0</v>
      </c>
      <c r="N1024" s="439" t="e">
        <f>#REF!*(1-$O$5)</f>
        <v>#REF!</v>
      </c>
      <c r="O1024" s="797"/>
      <c r="P1024" s="800"/>
      <c r="Q1024" s="778"/>
      <c r="R1024" s="778"/>
      <c r="S1024" s="781"/>
      <c r="T1024" s="781"/>
      <c r="U1024" s="784"/>
      <c r="X1024" s="851"/>
      <c r="Y1024" s="852"/>
      <c r="Z1024" s="768"/>
      <c r="AA1024" s="494"/>
      <c r="AB1024" s="494"/>
      <c r="AC1024" s="494"/>
      <c r="AD1024" s="501"/>
      <c r="AE1024" s="517"/>
      <c r="AF1024" s="518"/>
      <c r="AG1024" s="494"/>
    </row>
    <row r="1025" spans="2:33" ht="12.75" customHeight="1">
      <c r="B1025" s="786"/>
      <c r="C1025" s="816"/>
      <c r="D1025" s="786"/>
      <c r="E1025" s="786"/>
      <c r="F1025" s="786"/>
      <c r="G1025" s="818"/>
      <c r="H1025" s="791"/>
      <c r="I1025" s="874"/>
      <c r="J1025" s="794"/>
      <c r="K1025" s="458" t="s">
        <v>220</v>
      </c>
      <c r="L1025" s="252">
        <v>15</v>
      </c>
      <c r="M1025" s="448">
        <f t="shared" si="106"/>
        <v>0.25</v>
      </c>
      <c r="N1025" s="439" t="e">
        <f>#REF!*(1-$O$5)</f>
        <v>#REF!</v>
      </c>
      <c r="O1025" s="797"/>
      <c r="P1025" s="800"/>
      <c r="Q1025" s="778"/>
      <c r="R1025" s="778"/>
      <c r="S1025" s="781"/>
      <c r="T1025" s="781"/>
      <c r="U1025" s="784"/>
      <c r="X1025" s="851"/>
      <c r="Y1025" s="852"/>
      <c r="Z1025" s="768"/>
      <c r="AA1025" s="494"/>
      <c r="AB1025" s="494"/>
      <c r="AC1025" s="494"/>
      <c r="AD1025" s="501"/>
      <c r="AE1025" s="517"/>
      <c r="AF1025" s="518"/>
      <c r="AG1025" s="494"/>
    </row>
    <row r="1026" spans="2:33" ht="12.75" customHeight="1">
      <c r="B1026" s="786"/>
      <c r="C1026" s="816"/>
      <c r="D1026" s="786"/>
      <c r="E1026" s="786"/>
      <c r="F1026" s="786"/>
      <c r="G1026" s="819"/>
      <c r="H1026" s="791"/>
      <c r="I1026" s="874"/>
      <c r="J1026" s="795"/>
      <c r="K1026" s="458" t="s">
        <v>226</v>
      </c>
      <c r="L1026" s="252">
        <v>15</v>
      </c>
      <c r="M1026" s="448">
        <f t="shared" si="106"/>
        <v>0.25</v>
      </c>
      <c r="N1026" s="439" t="e">
        <f>#REF!*(1-$O$5)</f>
        <v>#REF!</v>
      </c>
      <c r="O1026" s="798"/>
      <c r="P1026" s="801"/>
      <c r="Q1026" s="779"/>
      <c r="R1026" s="779"/>
      <c r="S1026" s="782"/>
      <c r="T1026" s="782"/>
      <c r="U1026" s="785"/>
      <c r="X1026" s="851"/>
      <c r="Y1026" s="852"/>
      <c r="Z1026" s="768"/>
      <c r="AA1026" s="494"/>
      <c r="AB1026" s="494"/>
      <c r="AC1026" s="494"/>
      <c r="AD1026" s="501"/>
      <c r="AE1026" s="517"/>
      <c r="AF1026" s="518"/>
      <c r="AG1026" s="494"/>
    </row>
    <row r="1027" spans="2:33">
      <c r="B1027" s="786">
        <v>251</v>
      </c>
      <c r="C1027" s="816" t="s">
        <v>850</v>
      </c>
      <c r="D1027" s="786">
        <v>16</v>
      </c>
      <c r="E1027" s="786">
        <v>93</v>
      </c>
      <c r="F1027" s="786">
        <v>1</v>
      </c>
      <c r="G1027" s="817"/>
      <c r="H1027" s="791">
        <f t="shared" si="107"/>
        <v>0</v>
      </c>
      <c r="I1027" s="874">
        <f>H1027</f>
        <v>0</v>
      </c>
      <c r="J1027" s="793" t="e">
        <f>I1027*(1+$L$5)</f>
        <v>#REF!</v>
      </c>
      <c r="K1027" s="458" t="s">
        <v>207</v>
      </c>
      <c r="L1027" s="252"/>
      <c r="M1027" s="448">
        <f t="shared" si="106"/>
        <v>0</v>
      </c>
      <c r="N1027" s="439" t="e">
        <f>#REF!*(1-$O$5)</f>
        <v>#REF!</v>
      </c>
      <c r="O1027" s="796" t="e">
        <f>SUM(N1027*M1027,M1028*N1028,M1029*N1029,M1030*N1030)</f>
        <v>#REF!</v>
      </c>
      <c r="P1027" s="799">
        <v>4</v>
      </c>
      <c r="Q1027" s="777" t="e">
        <f>P1027*O1027</f>
        <v>#REF!</v>
      </c>
      <c r="R1027" s="777" t="e">
        <f>Q1027*(1+$R$5)</f>
        <v>#REF!</v>
      </c>
      <c r="S1027" s="780" t="e">
        <f>Q1027+P1027*I1027</f>
        <v>#REF!</v>
      </c>
      <c r="T1027" s="780" t="e">
        <f>P1027*J1027+R1027</f>
        <v>#REF!</v>
      </c>
      <c r="U1027" s="783" t="e">
        <f>T1027*(1+$U$5)</f>
        <v>#REF!</v>
      </c>
      <c r="X1027" s="851"/>
      <c r="Y1027" s="852"/>
      <c r="Z1027" s="768"/>
      <c r="AA1027" s="494"/>
      <c r="AB1027" s="494"/>
      <c r="AC1027" s="494"/>
      <c r="AD1027" s="501"/>
      <c r="AE1027" s="517"/>
      <c r="AF1027" s="518"/>
      <c r="AG1027" s="494"/>
    </row>
    <row r="1028" spans="2:33" ht="12.75" customHeight="1">
      <c r="B1028" s="786"/>
      <c r="C1028" s="816"/>
      <c r="D1028" s="786"/>
      <c r="E1028" s="786"/>
      <c r="F1028" s="786"/>
      <c r="G1028" s="818"/>
      <c r="H1028" s="791"/>
      <c r="I1028" s="874"/>
      <c r="J1028" s="794"/>
      <c r="K1028" s="458" t="s">
        <v>185</v>
      </c>
      <c r="L1028" s="252"/>
      <c r="M1028" s="448">
        <f t="shared" si="106"/>
        <v>0</v>
      </c>
      <c r="N1028" s="439" t="e">
        <f>#REF!*(1-$O$5)</f>
        <v>#REF!</v>
      </c>
      <c r="O1028" s="797"/>
      <c r="P1028" s="800"/>
      <c r="Q1028" s="778"/>
      <c r="R1028" s="778"/>
      <c r="S1028" s="781"/>
      <c r="T1028" s="781"/>
      <c r="U1028" s="784"/>
      <c r="X1028" s="851"/>
      <c r="Y1028" s="852"/>
      <c r="Z1028" s="768"/>
      <c r="AA1028" s="494"/>
      <c r="AB1028" s="494"/>
      <c r="AC1028" s="494"/>
      <c r="AD1028" s="501"/>
      <c r="AE1028" s="517"/>
      <c r="AF1028" s="518"/>
      <c r="AG1028" s="494"/>
    </row>
    <row r="1029" spans="2:33">
      <c r="B1029" s="786"/>
      <c r="C1029" s="816"/>
      <c r="D1029" s="786"/>
      <c r="E1029" s="786"/>
      <c r="F1029" s="786"/>
      <c r="G1029" s="818"/>
      <c r="H1029" s="791"/>
      <c r="I1029" s="874"/>
      <c r="J1029" s="794"/>
      <c r="K1029" s="458" t="s">
        <v>220</v>
      </c>
      <c r="L1029" s="252"/>
      <c r="M1029" s="448">
        <f t="shared" si="106"/>
        <v>0</v>
      </c>
      <c r="N1029" s="439" t="e">
        <f>#REF!*(1-$O$5)</f>
        <v>#REF!</v>
      </c>
      <c r="O1029" s="797"/>
      <c r="P1029" s="800"/>
      <c r="Q1029" s="778"/>
      <c r="R1029" s="778"/>
      <c r="S1029" s="781"/>
      <c r="T1029" s="781"/>
      <c r="U1029" s="784"/>
      <c r="X1029" s="851"/>
      <c r="Y1029" s="852"/>
      <c r="Z1029" s="768"/>
      <c r="AA1029" s="494"/>
      <c r="AB1029" s="494"/>
      <c r="AC1029" s="494"/>
      <c r="AD1029" s="501"/>
      <c r="AE1029" s="517"/>
      <c r="AF1029" s="518"/>
      <c r="AG1029" s="494"/>
    </row>
    <row r="1030" spans="2:33">
      <c r="B1030" s="786"/>
      <c r="C1030" s="816"/>
      <c r="D1030" s="786"/>
      <c r="E1030" s="786"/>
      <c r="F1030" s="786"/>
      <c r="G1030" s="819"/>
      <c r="H1030" s="791"/>
      <c r="I1030" s="874"/>
      <c r="J1030" s="795"/>
      <c r="K1030" s="458" t="s">
        <v>226</v>
      </c>
      <c r="L1030" s="252"/>
      <c r="M1030" s="448">
        <f t="shared" si="106"/>
        <v>0</v>
      </c>
      <c r="N1030" s="439" t="e">
        <f>#REF!*(1-$O$5)</f>
        <v>#REF!</v>
      </c>
      <c r="O1030" s="798"/>
      <c r="P1030" s="801"/>
      <c r="Q1030" s="779"/>
      <c r="R1030" s="779"/>
      <c r="S1030" s="782"/>
      <c r="T1030" s="782"/>
      <c r="U1030" s="785"/>
      <c r="X1030" s="851"/>
      <c r="Y1030" s="852"/>
      <c r="Z1030" s="768"/>
      <c r="AA1030" s="494"/>
      <c r="AB1030" s="494"/>
      <c r="AC1030" s="494"/>
      <c r="AD1030" s="501"/>
      <c r="AE1030" s="517"/>
      <c r="AF1030" s="518"/>
      <c r="AG1030" s="494"/>
    </row>
    <row r="1031" spans="2:33">
      <c r="B1031" s="786">
        <v>252</v>
      </c>
      <c r="C1031" s="816" t="s">
        <v>851</v>
      </c>
      <c r="D1031" s="786">
        <v>25</v>
      </c>
      <c r="E1031" s="786">
        <v>123</v>
      </c>
      <c r="F1031" s="786">
        <v>1</v>
      </c>
      <c r="G1031" s="817"/>
      <c r="H1031" s="791">
        <f t="shared" si="107"/>
        <v>0</v>
      </c>
      <c r="I1031" s="874">
        <f>H1031</f>
        <v>0</v>
      </c>
      <c r="J1031" s="793" t="e">
        <f>I1031*(1+$L$5)</f>
        <v>#REF!</v>
      </c>
      <c r="K1031" s="458" t="s">
        <v>207</v>
      </c>
      <c r="L1031" s="252"/>
      <c r="M1031" s="448">
        <f t="shared" si="106"/>
        <v>0</v>
      </c>
      <c r="N1031" s="439" t="e">
        <f>#REF!*(1-$O$5)</f>
        <v>#REF!</v>
      </c>
      <c r="O1031" s="796" t="e">
        <f>SUM(N1031*M1031,M1032*N1032,M1033*N1033,M1034*N1034)</f>
        <v>#REF!</v>
      </c>
      <c r="P1031" s="799">
        <v>5</v>
      </c>
      <c r="Q1031" s="777" t="e">
        <f>P1031*O1031</f>
        <v>#REF!</v>
      </c>
      <c r="R1031" s="777" t="e">
        <f>Q1031*(1+$R$5)</f>
        <v>#REF!</v>
      </c>
      <c r="S1031" s="780" t="e">
        <f>Q1031+P1031*I1031</f>
        <v>#REF!</v>
      </c>
      <c r="T1031" s="780" t="e">
        <f>P1031*J1031+R1031</f>
        <v>#REF!</v>
      </c>
      <c r="U1031" s="783" t="e">
        <f>T1031*(1+$U$5)</f>
        <v>#REF!</v>
      </c>
      <c r="X1031" s="562"/>
      <c r="Y1031" s="567"/>
      <c r="Z1031" s="572"/>
      <c r="AA1031" s="494"/>
      <c r="AB1031" s="494"/>
      <c r="AC1031" s="494"/>
      <c r="AD1031" s="501"/>
      <c r="AE1031" s="517"/>
      <c r="AF1031" s="518"/>
      <c r="AG1031" s="494"/>
    </row>
    <row r="1032" spans="2:33">
      <c r="B1032" s="786"/>
      <c r="C1032" s="816"/>
      <c r="D1032" s="786"/>
      <c r="E1032" s="786"/>
      <c r="F1032" s="786"/>
      <c r="G1032" s="818"/>
      <c r="H1032" s="791"/>
      <c r="I1032" s="874"/>
      <c r="J1032" s="794"/>
      <c r="K1032" s="458" t="s">
        <v>185</v>
      </c>
      <c r="L1032" s="252"/>
      <c r="M1032" s="448">
        <f t="shared" si="106"/>
        <v>0</v>
      </c>
      <c r="N1032" s="439" t="e">
        <f>#REF!*(1-$O$5)</f>
        <v>#REF!</v>
      </c>
      <c r="O1032" s="797"/>
      <c r="P1032" s="800"/>
      <c r="Q1032" s="778"/>
      <c r="R1032" s="778"/>
      <c r="S1032" s="781"/>
      <c r="T1032" s="781"/>
      <c r="U1032" s="784"/>
      <c r="X1032" s="562"/>
      <c r="Y1032" s="567"/>
      <c r="Z1032" s="572"/>
      <c r="AA1032" s="494"/>
      <c r="AB1032" s="494"/>
      <c r="AC1032" s="494"/>
      <c r="AD1032" s="501"/>
      <c r="AE1032" s="517"/>
      <c r="AF1032" s="518"/>
      <c r="AG1032" s="494"/>
    </row>
    <row r="1033" spans="2:33">
      <c r="B1033" s="786"/>
      <c r="C1033" s="816"/>
      <c r="D1033" s="786"/>
      <c r="E1033" s="786"/>
      <c r="F1033" s="786"/>
      <c r="G1033" s="818"/>
      <c r="H1033" s="791"/>
      <c r="I1033" s="874"/>
      <c r="J1033" s="794"/>
      <c r="K1033" s="458" t="s">
        <v>220</v>
      </c>
      <c r="L1033" s="252"/>
      <c r="M1033" s="448">
        <f t="shared" si="106"/>
        <v>0</v>
      </c>
      <c r="N1033" s="439" t="e">
        <f>#REF!*(1-$O$5)</f>
        <v>#REF!</v>
      </c>
      <c r="O1033" s="797"/>
      <c r="P1033" s="800"/>
      <c r="Q1033" s="778"/>
      <c r="R1033" s="778"/>
      <c r="S1033" s="781"/>
      <c r="T1033" s="781"/>
      <c r="U1033" s="784"/>
      <c r="X1033" s="562"/>
      <c r="Y1033" s="567"/>
      <c r="Z1033" s="572"/>
      <c r="AA1033" s="494"/>
      <c r="AB1033" s="494"/>
      <c r="AC1033" s="494"/>
      <c r="AD1033" s="501"/>
      <c r="AE1033" s="517"/>
      <c r="AF1033" s="518"/>
      <c r="AG1033" s="494"/>
    </row>
    <row r="1034" spans="2:33">
      <c r="B1034" s="786"/>
      <c r="C1034" s="816"/>
      <c r="D1034" s="786"/>
      <c r="E1034" s="786"/>
      <c r="F1034" s="786"/>
      <c r="G1034" s="819"/>
      <c r="H1034" s="791"/>
      <c r="I1034" s="874"/>
      <c r="J1034" s="795"/>
      <c r="K1034" s="458" t="s">
        <v>226</v>
      </c>
      <c r="L1034" s="252"/>
      <c r="M1034" s="448">
        <f t="shared" si="106"/>
        <v>0</v>
      </c>
      <c r="N1034" s="439" t="e">
        <f>#REF!*(1-$O$5)</f>
        <v>#REF!</v>
      </c>
      <c r="O1034" s="798"/>
      <c r="P1034" s="801"/>
      <c r="Q1034" s="779"/>
      <c r="R1034" s="779"/>
      <c r="S1034" s="782"/>
      <c r="T1034" s="782"/>
      <c r="U1034" s="785"/>
      <c r="X1034" s="562"/>
      <c r="Y1034" s="567"/>
      <c r="Z1034" s="572"/>
      <c r="AA1034" s="494"/>
      <c r="AB1034" s="494"/>
      <c r="AC1034" s="494"/>
      <c r="AD1034" s="501"/>
      <c r="AE1034" s="517"/>
      <c r="AF1034" s="518"/>
      <c r="AG1034" s="494"/>
    </row>
    <row r="1035" spans="2:33">
      <c r="B1035" s="786">
        <v>253</v>
      </c>
      <c r="C1035" s="816" t="s">
        <v>852</v>
      </c>
      <c r="D1035" s="786">
        <v>35</v>
      </c>
      <c r="E1035" s="786">
        <v>181</v>
      </c>
      <c r="F1035" s="786">
        <v>1</v>
      </c>
      <c r="G1035" s="817"/>
      <c r="H1035" s="791">
        <f t="shared" si="107"/>
        <v>0</v>
      </c>
      <c r="I1035" s="874">
        <f>H1035</f>
        <v>0</v>
      </c>
      <c r="J1035" s="793" t="e">
        <f>I1035*(1+$L$5)</f>
        <v>#REF!</v>
      </c>
      <c r="K1035" s="458" t="s">
        <v>207</v>
      </c>
      <c r="L1035" s="252"/>
      <c r="M1035" s="448">
        <f t="shared" si="106"/>
        <v>0</v>
      </c>
      <c r="N1035" s="439" t="e">
        <f>#REF!*(1-$O$5)</f>
        <v>#REF!</v>
      </c>
      <c r="O1035" s="796" t="e">
        <f>SUM(N1035*M1035,M1036*N1036,M1037*N1037,M1038*N1038)</f>
        <v>#REF!</v>
      </c>
      <c r="P1035" s="799">
        <v>60</v>
      </c>
      <c r="Q1035" s="777" t="e">
        <f>P1035*O1035</f>
        <v>#REF!</v>
      </c>
      <c r="R1035" s="777" t="e">
        <f>Q1035*(1+$R$5)</f>
        <v>#REF!</v>
      </c>
      <c r="S1035" s="780" t="e">
        <f>Q1035+P1035*I1035</f>
        <v>#REF!</v>
      </c>
      <c r="T1035" s="780" t="e">
        <f>P1035*J1035+R1035</f>
        <v>#REF!</v>
      </c>
      <c r="U1035" s="783" t="e">
        <f>T1035*(1+$U$5)</f>
        <v>#REF!</v>
      </c>
      <c r="X1035" s="562"/>
      <c r="Y1035" s="567"/>
      <c r="Z1035" s="572"/>
      <c r="AA1035" s="494"/>
      <c r="AB1035" s="494"/>
      <c r="AC1035" s="494"/>
      <c r="AD1035" s="501"/>
      <c r="AE1035" s="517"/>
      <c r="AF1035" s="518"/>
      <c r="AG1035" s="494"/>
    </row>
    <row r="1036" spans="2:33">
      <c r="B1036" s="786"/>
      <c r="C1036" s="816"/>
      <c r="D1036" s="786"/>
      <c r="E1036" s="786"/>
      <c r="F1036" s="786"/>
      <c r="G1036" s="818"/>
      <c r="H1036" s="791"/>
      <c r="I1036" s="874"/>
      <c r="J1036" s="794"/>
      <c r="K1036" s="458" t="s">
        <v>185</v>
      </c>
      <c r="L1036" s="252"/>
      <c r="M1036" s="448">
        <f t="shared" si="106"/>
        <v>0</v>
      </c>
      <c r="N1036" s="439" t="e">
        <f>#REF!*(1-$O$5)</f>
        <v>#REF!</v>
      </c>
      <c r="O1036" s="797"/>
      <c r="P1036" s="800"/>
      <c r="Q1036" s="778"/>
      <c r="R1036" s="778"/>
      <c r="S1036" s="781"/>
      <c r="T1036" s="781"/>
      <c r="U1036" s="784"/>
      <c r="X1036" s="562"/>
      <c r="Y1036" s="567"/>
      <c r="Z1036" s="572"/>
      <c r="AA1036" s="494"/>
      <c r="AB1036" s="494"/>
      <c r="AC1036" s="494"/>
      <c r="AD1036" s="501"/>
      <c r="AE1036" s="517"/>
      <c r="AF1036" s="518"/>
      <c r="AG1036" s="494"/>
    </row>
    <row r="1037" spans="2:33">
      <c r="B1037" s="786"/>
      <c r="C1037" s="816"/>
      <c r="D1037" s="786"/>
      <c r="E1037" s="786"/>
      <c r="F1037" s="786"/>
      <c r="G1037" s="818"/>
      <c r="H1037" s="791"/>
      <c r="I1037" s="874"/>
      <c r="J1037" s="794"/>
      <c r="K1037" s="458" t="s">
        <v>220</v>
      </c>
      <c r="L1037" s="252">
        <v>10</v>
      </c>
      <c r="M1037" s="448">
        <f t="shared" si="106"/>
        <v>0.16666666666666666</v>
      </c>
      <c r="N1037" s="439" t="e">
        <f>#REF!*(1-$O$5)</f>
        <v>#REF!</v>
      </c>
      <c r="O1037" s="797"/>
      <c r="P1037" s="800"/>
      <c r="Q1037" s="778"/>
      <c r="R1037" s="778"/>
      <c r="S1037" s="781"/>
      <c r="T1037" s="781"/>
      <c r="U1037" s="784"/>
      <c r="X1037" s="562"/>
      <c r="Y1037" s="567"/>
      <c r="Z1037" s="572"/>
      <c r="AA1037" s="494"/>
      <c r="AB1037" s="494"/>
      <c r="AC1037" s="494"/>
      <c r="AD1037" s="501"/>
      <c r="AE1037" s="517"/>
      <c r="AF1037" s="518"/>
      <c r="AG1037" s="494"/>
    </row>
    <row r="1038" spans="2:33">
      <c r="B1038" s="786"/>
      <c r="C1038" s="816"/>
      <c r="D1038" s="786"/>
      <c r="E1038" s="786"/>
      <c r="F1038" s="786"/>
      <c r="G1038" s="819"/>
      <c r="H1038" s="791"/>
      <c r="I1038" s="874"/>
      <c r="J1038" s="795"/>
      <c r="K1038" s="458" t="s">
        <v>226</v>
      </c>
      <c r="L1038" s="252"/>
      <c r="M1038" s="448">
        <f t="shared" si="106"/>
        <v>0</v>
      </c>
      <c r="N1038" s="439" t="e">
        <f>#REF!*(1-$O$5)</f>
        <v>#REF!</v>
      </c>
      <c r="O1038" s="798"/>
      <c r="P1038" s="801"/>
      <c r="Q1038" s="779"/>
      <c r="R1038" s="779"/>
      <c r="S1038" s="782"/>
      <c r="T1038" s="782"/>
      <c r="U1038" s="785"/>
      <c r="X1038" s="562"/>
      <c r="Y1038" s="567"/>
      <c r="Z1038" s="572"/>
      <c r="AA1038" s="494"/>
      <c r="AB1038" s="494"/>
      <c r="AC1038" s="494"/>
      <c r="AD1038" s="501"/>
      <c r="AE1038" s="517"/>
      <c r="AF1038" s="518"/>
      <c r="AG1038" s="494"/>
    </row>
    <row r="1039" spans="2:33">
      <c r="B1039" s="786">
        <v>254</v>
      </c>
      <c r="C1039" s="816" t="s">
        <v>853</v>
      </c>
      <c r="D1039" s="786">
        <v>50</v>
      </c>
      <c r="E1039" s="786">
        <v>229</v>
      </c>
      <c r="F1039" s="786">
        <v>1</v>
      </c>
      <c r="G1039" s="817"/>
      <c r="H1039" s="791">
        <f t="shared" si="107"/>
        <v>0</v>
      </c>
      <c r="I1039" s="874">
        <f>H1039</f>
        <v>0</v>
      </c>
      <c r="J1039" s="793" t="e">
        <f>I1039*(1+$L$5)</f>
        <v>#REF!</v>
      </c>
      <c r="K1039" s="458" t="s">
        <v>207</v>
      </c>
      <c r="L1039" s="252"/>
      <c r="M1039" s="448">
        <f t="shared" si="106"/>
        <v>0</v>
      </c>
      <c r="N1039" s="439" t="e">
        <f>#REF!*(1-$O$5)</f>
        <v>#REF!</v>
      </c>
      <c r="O1039" s="796" t="e">
        <f>SUM(N1039*M1039,M1040*N1040,M1041*N1041,M1042*N1042)</f>
        <v>#REF!</v>
      </c>
      <c r="P1039" s="799">
        <v>7</v>
      </c>
      <c r="Q1039" s="777" t="e">
        <f>P1039*O1039</f>
        <v>#REF!</v>
      </c>
      <c r="R1039" s="777" t="e">
        <f>Q1039*(1+$R$5)</f>
        <v>#REF!</v>
      </c>
      <c r="S1039" s="780" t="e">
        <f>Q1039+P1039*I1039</f>
        <v>#REF!</v>
      </c>
      <c r="T1039" s="780" t="e">
        <f>P1039*J1039+R1039</f>
        <v>#REF!</v>
      </c>
      <c r="U1039" s="783" t="e">
        <f>T1039*(1+$U$5)</f>
        <v>#REF!</v>
      </c>
      <c r="X1039" s="562"/>
      <c r="Y1039" s="567"/>
      <c r="Z1039" s="572"/>
      <c r="AA1039" s="494"/>
      <c r="AB1039" s="494"/>
      <c r="AC1039" s="494"/>
      <c r="AD1039" s="501"/>
      <c r="AE1039" s="517"/>
      <c r="AF1039" s="518"/>
      <c r="AG1039" s="494"/>
    </row>
    <row r="1040" spans="2:33">
      <c r="B1040" s="786"/>
      <c r="C1040" s="816"/>
      <c r="D1040" s="786"/>
      <c r="E1040" s="786"/>
      <c r="F1040" s="786"/>
      <c r="G1040" s="818"/>
      <c r="H1040" s="791"/>
      <c r="I1040" s="874"/>
      <c r="J1040" s="794"/>
      <c r="K1040" s="458" t="s">
        <v>185</v>
      </c>
      <c r="L1040" s="252"/>
      <c r="M1040" s="448">
        <f t="shared" si="106"/>
        <v>0</v>
      </c>
      <c r="N1040" s="439" t="e">
        <f>#REF!*(1-$O$5)</f>
        <v>#REF!</v>
      </c>
      <c r="O1040" s="797"/>
      <c r="P1040" s="800"/>
      <c r="Q1040" s="778"/>
      <c r="R1040" s="778"/>
      <c r="S1040" s="781"/>
      <c r="T1040" s="781"/>
      <c r="U1040" s="784"/>
      <c r="X1040" s="562"/>
      <c r="Y1040" s="567"/>
      <c r="Z1040" s="572"/>
      <c r="AA1040" s="494"/>
      <c r="AB1040" s="494"/>
      <c r="AC1040" s="494"/>
      <c r="AD1040" s="501"/>
      <c r="AE1040" s="517"/>
      <c r="AF1040" s="518"/>
      <c r="AG1040" s="494"/>
    </row>
    <row r="1041" spans="2:33">
      <c r="B1041" s="786"/>
      <c r="C1041" s="816"/>
      <c r="D1041" s="786"/>
      <c r="E1041" s="786"/>
      <c r="F1041" s="786"/>
      <c r="G1041" s="818"/>
      <c r="H1041" s="791"/>
      <c r="I1041" s="874"/>
      <c r="J1041" s="794"/>
      <c r="K1041" s="458" t="s">
        <v>220</v>
      </c>
      <c r="L1041" s="252"/>
      <c r="M1041" s="448">
        <f t="shared" si="106"/>
        <v>0</v>
      </c>
      <c r="N1041" s="439" t="e">
        <f>#REF!*(1-$O$5)</f>
        <v>#REF!</v>
      </c>
      <c r="O1041" s="797"/>
      <c r="P1041" s="800"/>
      <c r="Q1041" s="778"/>
      <c r="R1041" s="778"/>
      <c r="S1041" s="781"/>
      <c r="T1041" s="781"/>
      <c r="U1041" s="784"/>
      <c r="X1041" s="562"/>
      <c r="Y1041" s="567"/>
      <c r="Z1041" s="572"/>
      <c r="AA1041" s="494"/>
      <c r="AB1041" s="494"/>
      <c r="AC1041" s="494"/>
      <c r="AD1041" s="501"/>
      <c r="AE1041" s="517"/>
      <c r="AF1041" s="518"/>
      <c r="AG1041" s="494"/>
    </row>
    <row r="1042" spans="2:33">
      <c r="B1042" s="786"/>
      <c r="C1042" s="816"/>
      <c r="D1042" s="786"/>
      <c r="E1042" s="786"/>
      <c r="F1042" s="786"/>
      <c r="G1042" s="819"/>
      <c r="H1042" s="791"/>
      <c r="I1042" s="874"/>
      <c r="J1042" s="795"/>
      <c r="K1042" s="458" t="s">
        <v>226</v>
      </c>
      <c r="L1042" s="252"/>
      <c r="M1042" s="448">
        <f t="shared" si="106"/>
        <v>0</v>
      </c>
      <c r="N1042" s="439" t="e">
        <f>#REF!*(1-$O$5)</f>
        <v>#REF!</v>
      </c>
      <c r="O1042" s="798"/>
      <c r="P1042" s="801"/>
      <c r="Q1042" s="779"/>
      <c r="R1042" s="779"/>
      <c r="S1042" s="782"/>
      <c r="T1042" s="782"/>
      <c r="U1042" s="785"/>
      <c r="X1042" s="562"/>
      <c r="Y1042" s="567"/>
      <c r="Z1042" s="572"/>
      <c r="AA1042" s="494"/>
      <c r="AB1042" s="494"/>
      <c r="AC1042" s="494"/>
      <c r="AD1042" s="501"/>
      <c r="AE1042" s="517"/>
      <c r="AF1042" s="518"/>
      <c r="AG1042" s="494"/>
    </row>
    <row r="1043" spans="2:33">
      <c r="B1043" s="786">
        <v>255</v>
      </c>
      <c r="C1043" s="816" t="s">
        <v>854</v>
      </c>
      <c r="D1043" s="786">
        <v>70</v>
      </c>
      <c r="E1043" s="786">
        <v>285</v>
      </c>
      <c r="F1043" s="786">
        <v>1</v>
      </c>
      <c r="G1043" s="817"/>
      <c r="H1043" s="791">
        <f t="shared" si="107"/>
        <v>0</v>
      </c>
      <c r="I1043" s="874">
        <f>H1043</f>
        <v>0</v>
      </c>
      <c r="J1043" s="793" t="e">
        <f>I1043*(1+$L$5)</f>
        <v>#REF!</v>
      </c>
      <c r="K1043" s="458" t="s">
        <v>207</v>
      </c>
      <c r="L1043" s="252"/>
      <c r="M1043" s="448">
        <f t="shared" si="106"/>
        <v>0</v>
      </c>
      <c r="N1043" s="439" t="e">
        <f>#REF!*(1-$O$5)</f>
        <v>#REF!</v>
      </c>
      <c r="O1043" s="796" t="e">
        <f>SUM(N1043*M1043,M1044*N1044,M1045*N1045,M1046*N1046)</f>
        <v>#REF!</v>
      </c>
      <c r="P1043" s="799">
        <v>8</v>
      </c>
      <c r="Q1043" s="777" t="e">
        <f>P1043*O1043</f>
        <v>#REF!</v>
      </c>
      <c r="R1043" s="777" t="e">
        <f>Q1043*(1+$R$5)</f>
        <v>#REF!</v>
      </c>
      <c r="S1043" s="780" t="e">
        <f>Q1043+P1043*I1043</f>
        <v>#REF!</v>
      </c>
      <c r="T1043" s="780" t="e">
        <f>P1043*J1043+R1043</f>
        <v>#REF!</v>
      </c>
      <c r="U1043" s="783" t="e">
        <f>T1043*(1+$U$5)</f>
        <v>#REF!</v>
      </c>
      <c r="X1043" s="562"/>
      <c r="Y1043" s="567"/>
      <c r="Z1043" s="572"/>
      <c r="AA1043" s="494"/>
      <c r="AB1043" s="494"/>
      <c r="AC1043" s="494"/>
      <c r="AD1043" s="501"/>
      <c r="AE1043" s="517"/>
      <c r="AF1043" s="518"/>
      <c r="AG1043" s="494"/>
    </row>
    <row r="1044" spans="2:33">
      <c r="B1044" s="786"/>
      <c r="C1044" s="816"/>
      <c r="D1044" s="786"/>
      <c r="E1044" s="786"/>
      <c r="F1044" s="786"/>
      <c r="G1044" s="818"/>
      <c r="H1044" s="791"/>
      <c r="I1044" s="874"/>
      <c r="J1044" s="794"/>
      <c r="K1044" s="458" t="s">
        <v>185</v>
      </c>
      <c r="L1044" s="252"/>
      <c r="M1044" s="448">
        <f t="shared" si="106"/>
        <v>0</v>
      </c>
      <c r="N1044" s="439" t="e">
        <f>#REF!*(1-$O$5)</f>
        <v>#REF!</v>
      </c>
      <c r="O1044" s="797"/>
      <c r="P1044" s="800"/>
      <c r="Q1044" s="778"/>
      <c r="R1044" s="778"/>
      <c r="S1044" s="781"/>
      <c r="T1044" s="781"/>
      <c r="U1044" s="784"/>
      <c r="X1044" s="562"/>
      <c r="Y1044" s="567"/>
      <c r="Z1044" s="572"/>
      <c r="AA1044" s="494"/>
      <c r="AB1044" s="494"/>
      <c r="AC1044" s="494"/>
      <c r="AD1044" s="501"/>
      <c r="AE1044" s="517"/>
      <c r="AF1044" s="518"/>
      <c r="AG1044" s="494"/>
    </row>
    <row r="1045" spans="2:33">
      <c r="B1045" s="786"/>
      <c r="C1045" s="816"/>
      <c r="D1045" s="786"/>
      <c r="E1045" s="786"/>
      <c r="F1045" s="786"/>
      <c r="G1045" s="818"/>
      <c r="H1045" s="791"/>
      <c r="I1045" s="874"/>
      <c r="J1045" s="794"/>
      <c r="K1045" s="458" t="s">
        <v>220</v>
      </c>
      <c r="L1045" s="252"/>
      <c r="M1045" s="448">
        <f t="shared" si="106"/>
        <v>0</v>
      </c>
      <c r="N1045" s="439" t="e">
        <f>#REF!*(1-$O$5)</f>
        <v>#REF!</v>
      </c>
      <c r="O1045" s="797"/>
      <c r="P1045" s="800"/>
      <c r="Q1045" s="778"/>
      <c r="R1045" s="778"/>
      <c r="S1045" s="781"/>
      <c r="T1045" s="781"/>
      <c r="U1045" s="784"/>
      <c r="X1045" s="562"/>
      <c r="Y1045" s="567"/>
      <c r="Z1045" s="572"/>
      <c r="AA1045" s="494"/>
      <c r="AB1045" s="494"/>
      <c r="AC1045" s="494"/>
      <c r="AD1045" s="501"/>
      <c r="AE1045" s="517"/>
      <c r="AF1045" s="518"/>
      <c r="AG1045" s="494"/>
    </row>
    <row r="1046" spans="2:33">
      <c r="B1046" s="786"/>
      <c r="C1046" s="816"/>
      <c r="D1046" s="786"/>
      <c r="E1046" s="786"/>
      <c r="F1046" s="786"/>
      <c r="G1046" s="819"/>
      <c r="H1046" s="791"/>
      <c r="I1046" s="874"/>
      <c r="J1046" s="795"/>
      <c r="K1046" s="458" t="s">
        <v>226</v>
      </c>
      <c r="L1046" s="252"/>
      <c r="M1046" s="448">
        <f t="shared" si="106"/>
        <v>0</v>
      </c>
      <c r="N1046" s="439" t="e">
        <f>#REF!*(1-$O$5)</f>
        <v>#REF!</v>
      </c>
      <c r="O1046" s="798"/>
      <c r="P1046" s="801"/>
      <c r="Q1046" s="779"/>
      <c r="R1046" s="779"/>
      <c r="S1046" s="782"/>
      <c r="T1046" s="782"/>
      <c r="U1046" s="785"/>
      <c r="X1046" s="562"/>
      <c r="Y1046" s="567"/>
      <c r="Z1046" s="572"/>
      <c r="AA1046" s="494"/>
      <c r="AB1046" s="494"/>
      <c r="AC1046" s="494"/>
      <c r="AD1046" s="501"/>
      <c r="AE1046" s="517"/>
      <c r="AF1046" s="518"/>
      <c r="AG1046" s="494"/>
    </row>
    <row r="1047" spans="2:33">
      <c r="B1047" s="786">
        <v>256</v>
      </c>
      <c r="C1047" s="816" t="s">
        <v>855</v>
      </c>
      <c r="D1047" s="786">
        <v>95</v>
      </c>
      <c r="E1047" s="786">
        <v>343</v>
      </c>
      <c r="F1047" s="786">
        <v>1</v>
      </c>
      <c r="G1047" s="817"/>
      <c r="H1047" s="791">
        <f t="shared" si="107"/>
        <v>0</v>
      </c>
      <c r="I1047" s="874">
        <f>H1047</f>
        <v>0</v>
      </c>
      <c r="J1047" s="793" t="e">
        <f>I1047*(1+$L$5)</f>
        <v>#REF!</v>
      </c>
      <c r="K1047" s="458" t="s">
        <v>207</v>
      </c>
      <c r="L1047" s="252"/>
      <c r="M1047" s="448">
        <f t="shared" si="106"/>
        <v>0</v>
      </c>
      <c r="N1047" s="439" t="e">
        <f>#REF!*(1-$O$5)</f>
        <v>#REF!</v>
      </c>
      <c r="O1047" s="796" t="e">
        <f>SUM(N1047*M1047,M1048*N1048,M1049*N1049,M1050*N1050)</f>
        <v>#REF!</v>
      </c>
      <c r="P1047" s="799">
        <v>9</v>
      </c>
      <c r="Q1047" s="777" t="e">
        <f>P1047*O1047</f>
        <v>#REF!</v>
      </c>
      <c r="R1047" s="777" t="e">
        <f>Q1047*(1+$R$5)</f>
        <v>#REF!</v>
      </c>
      <c r="S1047" s="780" t="e">
        <f>Q1047+P1047*I1047</f>
        <v>#REF!</v>
      </c>
      <c r="T1047" s="780" t="e">
        <f>P1047*J1047+R1047</f>
        <v>#REF!</v>
      </c>
      <c r="U1047" s="783" t="e">
        <f>T1047*(1+$U$5)</f>
        <v>#REF!</v>
      </c>
      <c r="X1047" s="562"/>
      <c r="Y1047" s="567"/>
      <c r="Z1047" s="572"/>
      <c r="AA1047" s="494"/>
      <c r="AB1047" s="494"/>
      <c r="AC1047" s="494"/>
      <c r="AD1047" s="501"/>
      <c r="AE1047" s="517"/>
      <c r="AF1047" s="518"/>
      <c r="AG1047" s="494"/>
    </row>
    <row r="1048" spans="2:33">
      <c r="B1048" s="786"/>
      <c r="C1048" s="816"/>
      <c r="D1048" s="786"/>
      <c r="E1048" s="786"/>
      <c r="F1048" s="786"/>
      <c r="G1048" s="818"/>
      <c r="H1048" s="791"/>
      <c r="I1048" s="874"/>
      <c r="J1048" s="794"/>
      <c r="K1048" s="458" t="s">
        <v>185</v>
      </c>
      <c r="L1048" s="252"/>
      <c r="M1048" s="448">
        <f t="shared" si="106"/>
        <v>0</v>
      </c>
      <c r="N1048" s="439" t="e">
        <f>#REF!*(1-$O$5)</f>
        <v>#REF!</v>
      </c>
      <c r="O1048" s="797"/>
      <c r="P1048" s="800"/>
      <c r="Q1048" s="778"/>
      <c r="R1048" s="778"/>
      <c r="S1048" s="781"/>
      <c r="T1048" s="781"/>
      <c r="U1048" s="784"/>
      <c r="X1048" s="562"/>
      <c r="Y1048" s="567"/>
      <c r="Z1048" s="572"/>
      <c r="AA1048" s="494"/>
      <c r="AB1048" s="494"/>
      <c r="AC1048" s="494"/>
      <c r="AD1048" s="501"/>
      <c r="AE1048" s="517"/>
      <c r="AF1048" s="518"/>
      <c r="AG1048" s="494"/>
    </row>
    <row r="1049" spans="2:33">
      <c r="B1049" s="786"/>
      <c r="C1049" s="816"/>
      <c r="D1049" s="786"/>
      <c r="E1049" s="786"/>
      <c r="F1049" s="786"/>
      <c r="G1049" s="818"/>
      <c r="H1049" s="791"/>
      <c r="I1049" s="874"/>
      <c r="J1049" s="794"/>
      <c r="K1049" s="458" t="s">
        <v>220</v>
      </c>
      <c r="L1049" s="252"/>
      <c r="M1049" s="448">
        <f t="shared" si="106"/>
        <v>0</v>
      </c>
      <c r="N1049" s="439" t="e">
        <f>#REF!*(1-$O$5)</f>
        <v>#REF!</v>
      </c>
      <c r="O1049" s="797"/>
      <c r="P1049" s="800"/>
      <c r="Q1049" s="778"/>
      <c r="R1049" s="778"/>
      <c r="S1049" s="781"/>
      <c r="T1049" s="781"/>
      <c r="U1049" s="784"/>
      <c r="X1049" s="562"/>
      <c r="Y1049" s="567"/>
      <c r="Z1049" s="572"/>
      <c r="AA1049" s="494"/>
      <c r="AB1049" s="494"/>
      <c r="AC1049" s="494"/>
      <c r="AD1049" s="501"/>
      <c r="AE1049" s="517"/>
      <c r="AF1049" s="518"/>
      <c r="AG1049" s="494"/>
    </row>
    <row r="1050" spans="2:33">
      <c r="B1050" s="786"/>
      <c r="C1050" s="816"/>
      <c r="D1050" s="786"/>
      <c r="E1050" s="786"/>
      <c r="F1050" s="786"/>
      <c r="G1050" s="819"/>
      <c r="H1050" s="791"/>
      <c r="I1050" s="874"/>
      <c r="J1050" s="795"/>
      <c r="K1050" s="458" t="s">
        <v>226</v>
      </c>
      <c r="L1050" s="252"/>
      <c r="M1050" s="448">
        <f t="shared" si="106"/>
        <v>0</v>
      </c>
      <c r="N1050" s="439" t="e">
        <f>#REF!*(1-$O$5)</f>
        <v>#REF!</v>
      </c>
      <c r="O1050" s="798"/>
      <c r="P1050" s="801"/>
      <c r="Q1050" s="779"/>
      <c r="R1050" s="779"/>
      <c r="S1050" s="782"/>
      <c r="T1050" s="782"/>
      <c r="U1050" s="785"/>
      <c r="X1050" s="562"/>
      <c r="Y1050" s="567"/>
      <c r="Z1050" s="572"/>
      <c r="AA1050" s="494"/>
      <c r="AB1050" s="494"/>
      <c r="AC1050" s="494"/>
      <c r="AD1050" s="501"/>
      <c r="AE1050" s="517"/>
      <c r="AF1050" s="518"/>
      <c r="AG1050" s="494"/>
    </row>
    <row r="1051" spans="2:33">
      <c r="B1051" s="786">
        <v>257</v>
      </c>
      <c r="C1051" s="816" t="s">
        <v>856</v>
      </c>
      <c r="D1051" s="786">
        <v>120</v>
      </c>
      <c r="E1051" s="786">
        <v>402</v>
      </c>
      <c r="F1051" s="786">
        <v>1</v>
      </c>
      <c r="G1051" s="817"/>
      <c r="H1051" s="791">
        <f t="shared" si="107"/>
        <v>0</v>
      </c>
      <c r="I1051" s="874">
        <f>H1051</f>
        <v>0</v>
      </c>
      <c r="J1051" s="793" t="e">
        <f>I1051*(1+$L$5)</f>
        <v>#REF!</v>
      </c>
      <c r="K1051" s="458" t="s">
        <v>207</v>
      </c>
      <c r="L1051" s="252"/>
      <c r="M1051" s="448">
        <f t="shared" si="106"/>
        <v>0</v>
      </c>
      <c r="N1051" s="439" t="e">
        <f>#REF!*(1-$O$5)</f>
        <v>#REF!</v>
      </c>
      <c r="O1051" s="796" t="e">
        <f>SUM(N1051*M1051,M1052*N1052,M1053*N1053,M1054*N1054)</f>
        <v>#REF!</v>
      </c>
      <c r="P1051" s="799">
        <v>10</v>
      </c>
      <c r="Q1051" s="777" t="e">
        <f>P1051*O1051</f>
        <v>#REF!</v>
      </c>
      <c r="R1051" s="777" t="e">
        <f>Q1051*(1+$R$5)</f>
        <v>#REF!</v>
      </c>
      <c r="S1051" s="780" t="e">
        <f>Q1051+P1051*I1051</f>
        <v>#REF!</v>
      </c>
      <c r="T1051" s="780" t="e">
        <f>P1051*J1051+R1051</f>
        <v>#REF!</v>
      </c>
      <c r="U1051" s="783" t="e">
        <f>T1051*(1+$U$5)</f>
        <v>#REF!</v>
      </c>
      <c r="X1051" s="562"/>
      <c r="Y1051" s="567"/>
      <c r="Z1051" s="572"/>
      <c r="AA1051" s="494"/>
      <c r="AB1051" s="494"/>
      <c r="AC1051" s="494"/>
      <c r="AD1051" s="501"/>
      <c r="AE1051" s="517"/>
      <c r="AF1051" s="518"/>
      <c r="AG1051" s="494"/>
    </row>
    <row r="1052" spans="2:33">
      <c r="B1052" s="786"/>
      <c r="C1052" s="816"/>
      <c r="D1052" s="786"/>
      <c r="E1052" s="786"/>
      <c r="F1052" s="786"/>
      <c r="G1052" s="818"/>
      <c r="H1052" s="791"/>
      <c r="I1052" s="874"/>
      <c r="J1052" s="794"/>
      <c r="K1052" s="458" t="s">
        <v>185</v>
      </c>
      <c r="L1052" s="252"/>
      <c r="M1052" s="448">
        <f t="shared" si="106"/>
        <v>0</v>
      </c>
      <c r="N1052" s="439" t="e">
        <f>#REF!*(1-$O$5)</f>
        <v>#REF!</v>
      </c>
      <c r="O1052" s="797"/>
      <c r="P1052" s="800"/>
      <c r="Q1052" s="778"/>
      <c r="R1052" s="778"/>
      <c r="S1052" s="781"/>
      <c r="T1052" s="781"/>
      <c r="U1052" s="784"/>
      <c r="X1052" s="562"/>
      <c r="Y1052" s="567"/>
      <c r="Z1052" s="572"/>
      <c r="AA1052" s="494"/>
      <c r="AB1052" s="494"/>
      <c r="AC1052" s="494"/>
      <c r="AD1052" s="501"/>
      <c r="AE1052" s="517"/>
      <c r="AF1052" s="518"/>
      <c r="AG1052" s="494"/>
    </row>
    <row r="1053" spans="2:33">
      <c r="B1053" s="786"/>
      <c r="C1053" s="816"/>
      <c r="D1053" s="786"/>
      <c r="E1053" s="786"/>
      <c r="F1053" s="786"/>
      <c r="G1053" s="818"/>
      <c r="H1053" s="791"/>
      <c r="I1053" s="874"/>
      <c r="J1053" s="794"/>
      <c r="K1053" s="458" t="s">
        <v>220</v>
      </c>
      <c r="L1053" s="252"/>
      <c r="M1053" s="448">
        <f t="shared" si="106"/>
        <v>0</v>
      </c>
      <c r="N1053" s="439" t="e">
        <f>#REF!*(1-$O$5)</f>
        <v>#REF!</v>
      </c>
      <c r="O1053" s="797"/>
      <c r="P1053" s="800"/>
      <c r="Q1053" s="778"/>
      <c r="R1053" s="778"/>
      <c r="S1053" s="781"/>
      <c r="T1053" s="781"/>
      <c r="U1053" s="784"/>
      <c r="X1053" s="562"/>
      <c r="Y1053" s="567"/>
      <c r="Z1053" s="572"/>
      <c r="AA1053" s="494"/>
      <c r="AB1053" s="494"/>
      <c r="AC1053" s="494"/>
      <c r="AD1053" s="501"/>
      <c r="AE1053" s="517"/>
      <c r="AF1053" s="518"/>
      <c r="AG1053" s="494"/>
    </row>
    <row r="1054" spans="2:33">
      <c r="B1054" s="786"/>
      <c r="C1054" s="816"/>
      <c r="D1054" s="786"/>
      <c r="E1054" s="786"/>
      <c r="F1054" s="786"/>
      <c r="G1054" s="819"/>
      <c r="H1054" s="791"/>
      <c r="I1054" s="874"/>
      <c r="J1054" s="795"/>
      <c r="K1054" s="458" t="s">
        <v>226</v>
      </c>
      <c r="L1054" s="252"/>
      <c r="M1054" s="448">
        <f t="shared" si="106"/>
        <v>0</v>
      </c>
      <c r="N1054" s="439" t="e">
        <f>#REF!*(1-$O$5)</f>
        <v>#REF!</v>
      </c>
      <c r="O1054" s="798"/>
      <c r="P1054" s="801"/>
      <c r="Q1054" s="779"/>
      <c r="R1054" s="779"/>
      <c r="S1054" s="782"/>
      <c r="T1054" s="782"/>
      <c r="U1054" s="785"/>
      <c r="X1054" s="562"/>
      <c r="Y1054" s="567"/>
      <c r="Z1054" s="572"/>
      <c r="AA1054" s="494"/>
      <c r="AB1054" s="494"/>
      <c r="AC1054" s="494"/>
      <c r="AD1054" s="501"/>
      <c r="AE1054" s="517"/>
      <c r="AF1054" s="518"/>
      <c r="AG1054" s="494"/>
    </row>
    <row r="1055" spans="2:33">
      <c r="B1055" s="786">
        <v>258</v>
      </c>
      <c r="C1055" s="816" t="s">
        <v>857</v>
      </c>
      <c r="D1055" s="786">
        <v>150</v>
      </c>
      <c r="E1055" s="786">
        <v>463</v>
      </c>
      <c r="F1055" s="786">
        <v>1</v>
      </c>
      <c r="G1055" s="817"/>
      <c r="H1055" s="791">
        <f t="shared" si="107"/>
        <v>0</v>
      </c>
      <c r="I1055" s="874">
        <f>H1055</f>
        <v>0</v>
      </c>
      <c r="J1055" s="793" t="e">
        <f>I1055*(1+$L$5)</f>
        <v>#REF!</v>
      </c>
      <c r="K1055" s="458" t="s">
        <v>207</v>
      </c>
      <c r="L1055" s="252"/>
      <c r="M1055" s="448">
        <f t="shared" si="106"/>
        <v>0</v>
      </c>
      <c r="N1055" s="439" t="e">
        <f>#REF!*(1-$O$5)</f>
        <v>#REF!</v>
      </c>
      <c r="O1055" s="796" t="e">
        <f>SUM(N1055*M1055,M1056*N1056,M1057*N1057,M1058*N1058)</f>
        <v>#REF!</v>
      </c>
      <c r="P1055" s="799">
        <v>11</v>
      </c>
      <c r="Q1055" s="777" t="e">
        <f>P1055*O1055</f>
        <v>#REF!</v>
      </c>
      <c r="R1055" s="777" t="e">
        <f>Q1055*(1+$R$5)</f>
        <v>#REF!</v>
      </c>
      <c r="S1055" s="780" t="e">
        <f>Q1055+P1055*I1055</f>
        <v>#REF!</v>
      </c>
      <c r="T1055" s="780" t="e">
        <f>P1055*J1055+R1055</f>
        <v>#REF!</v>
      </c>
      <c r="U1055" s="783" t="e">
        <f>T1055*(1+$U$5)</f>
        <v>#REF!</v>
      </c>
      <c r="X1055" s="562"/>
      <c r="Y1055" s="567"/>
      <c r="Z1055" s="572"/>
      <c r="AA1055" s="494"/>
      <c r="AB1055" s="494"/>
      <c r="AC1055" s="494"/>
      <c r="AD1055" s="501"/>
      <c r="AE1055" s="517"/>
      <c r="AF1055" s="518"/>
      <c r="AG1055" s="494"/>
    </row>
    <row r="1056" spans="2:33">
      <c r="B1056" s="786"/>
      <c r="C1056" s="816"/>
      <c r="D1056" s="786"/>
      <c r="E1056" s="786"/>
      <c r="F1056" s="786"/>
      <c r="G1056" s="818"/>
      <c r="H1056" s="791"/>
      <c r="I1056" s="874"/>
      <c r="J1056" s="794"/>
      <c r="K1056" s="458" t="s">
        <v>185</v>
      </c>
      <c r="L1056" s="252"/>
      <c r="M1056" s="448">
        <f t="shared" si="106"/>
        <v>0</v>
      </c>
      <c r="N1056" s="439" t="e">
        <f>#REF!*(1-$O$5)</f>
        <v>#REF!</v>
      </c>
      <c r="O1056" s="797"/>
      <c r="P1056" s="800"/>
      <c r="Q1056" s="778"/>
      <c r="R1056" s="778"/>
      <c r="S1056" s="781"/>
      <c r="T1056" s="781"/>
      <c r="U1056" s="784"/>
      <c r="X1056" s="562"/>
      <c r="Y1056" s="567"/>
      <c r="Z1056" s="572"/>
      <c r="AA1056" s="494"/>
      <c r="AB1056" s="494"/>
      <c r="AC1056" s="494"/>
      <c r="AD1056" s="501"/>
      <c r="AE1056" s="517"/>
      <c r="AF1056" s="518"/>
      <c r="AG1056" s="494"/>
    </row>
    <row r="1057" spans="2:33">
      <c r="B1057" s="786"/>
      <c r="C1057" s="816"/>
      <c r="D1057" s="786"/>
      <c r="E1057" s="786"/>
      <c r="F1057" s="786"/>
      <c r="G1057" s="818"/>
      <c r="H1057" s="791"/>
      <c r="I1057" s="874"/>
      <c r="J1057" s="794"/>
      <c r="K1057" s="458" t="s">
        <v>220</v>
      </c>
      <c r="L1057" s="252"/>
      <c r="M1057" s="448">
        <f t="shared" si="106"/>
        <v>0</v>
      </c>
      <c r="N1057" s="439" t="e">
        <f>#REF!*(1-$O$5)</f>
        <v>#REF!</v>
      </c>
      <c r="O1057" s="797"/>
      <c r="P1057" s="800"/>
      <c r="Q1057" s="778"/>
      <c r="R1057" s="778"/>
      <c r="S1057" s="781"/>
      <c r="T1057" s="781"/>
      <c r="U1057" s="784"/>
      <c r="X1057" s="562"/>
      <c r="Y1057" s="567"/>
      <c r="Z1057" s="572"/>
      <c r="AA1057" s="494"/>
      <c r="AB1057" s="494"/>
      <c r="AC1057" s="494"/>
      <c r="AD1057" s="501"/>
      <c r="AE1057" s="517"/>
      <c r="AF1057" s="518"/>
      <c r="AG1057" s="494"/>
    </row>
    <row r="1058" spans="2:33">
      <c r="B1058" s="786"/>
      <c r="C1058" s="816"/>
      <c r="D1058" s="786"/>
      <c r="E1058" s="786"/>
      <c r="F1058" s="786"/>
      <c r="G1058" s="819"/>
      <c r="H1058" s="791"/>
      <c r="I1058" s="874"/>
      <c r="J1058" s="795"/>
      <c r="K1058" s="458" t="s">
        <v>226</v>
      </c>
      <c r="L1058" s="252"/>
      <c r="M1058" s="448">
        <f t="shared" si="106"/>
        <v>0</v>
      </c>
      <c r="N1058" s="439" t="e">
        <f>#REF!*(1-$O$5)</f>
        <v>#REF!</v>
      </c>
      <c r="O1058" s="798"/>
      <c r="P1058" s="801"/>
      <c r="Q1058" s="779"/>
      <c r="R1058" s="779"/>
      <c r="S1058" s="782"/>
      <c r="T1058" s="782"/>
      <c r="U1058" s="785"/>
      <c r="X1058" s="562"/>
      <c r="Y1058" s="567"/>
      <c r="Z1058" s="572"/>
      <c r="AA1058" s="494"/>
      <c r="AB1058" s="494"/>
      <c r="AC1058" s="494"/>
      <c r="AD1058" s="501"/>
      <c r="AE1058" s="517"/>
      <c r="AF1058" s="518"/>
      <c r="AG1058" s="494"/>
    </row>
    <row r="1059" spans="2:33">
      <c r="B1059" s="786">
        <v>259</v>
      </c>
      <c r="C1059" s="816" t="s">
        <v>858</v>
      </c>
      <c r="D1059" s="786">
        <v>185</v>
      </c>
      <c r="E1059" s="786">
        <v>528</v>
      </c>
      <c r="F1059" s="786">
        <v>1</v>
      </c>
      <c r="G1059" s="817"/>
      <c r="H1059" s="791">
        <f t="shared" si="107"/>
        <v>0</v>
      </c>
      <c r="I1059" s="874">
        <f>H1059</f>
        <v>0</v>
      </c>
      <c r="J1059" s="793" t="e">
        <f>I1059*(1+$L$5)</f>
        <v>#REF!</v>
      </c>
      <c r="K1059" s="458" t="s">
        <v>207</v>
      </c>
      <c r="L1059" s="252"/>
      <c r="M1059" s="448">
        <f t="shared" si="106"/>
        <v>0</v>
      </c>
      <c r="N1059" s="439" t="e">
        <f>#REF!*(1-$O$5)</f>
        <v>#REF!</v>
      </c>
      <c r="O1059" s="796" t="e">
        <f>SUM(N1059*M1059,M1060*N1060,M1061*N1061,M1062*N1062)</f>
        <v>#REF!</v>
      </c>
      <c r="P1059" s="799">
        <v>12</v>
      </c>
      <c r="Q1059" s="777" t="e">
        <f>P1059*O1059</f>
        <v>#REF!</v>
      </c>
      <c r="R1059" s="777" t="e">
        <f>Q1059*(1+$R$5)</f>
        <v>#REF!</v>
      </c>
      <c r="S1059" s="780" t="e">
        <f>Q1059+P1059*I1059</f>
        <v>#REF!</v>
      </c>
      <c r="T1059" s="780" t="e">
        <f>P1059*J1059+R1059</f>
        <v>#REF!</v>
      </c>
      <c r="U1059" s="783" t="e">
        <f>T1059*(1+$U$5)</f>
        <v>#REF!</v>
      </c>
      <c r="X1059" s="562"/>
      <c r="Y1059" s="567"/>
      <c r="Z1059" s="572"/>
      <c r="AA1059" s="494"/>
      <c r="AB1059" s="494"/>
      <c r="AC1059" s="494"/>
      <c r="AD1059" s="501"/>
      <c r="AE1059" s="517"/>
      <c r="AF1059" s="518"/>
      <c r="AG1059" s="494"/>
    </row>
    <row r="1060" spans="2:33">
      <c r="B1060" s="786"/>
      <c r="C1060" s="816"/>
      <c r="D1060" s="786"/>
      <c r="E1060" s="786"/>
      <c r="F1060" s="786"/>
      <c r="G1060" s="818"/>
      <c r="H1060" s="791"/>
      <c r="I1060" s="874"/>
      <c r="J1060" s="794"/>
      <c r="K1060" s="458" t="s">
        <v>185</v>
      </c>
      <c r="L1060" s="252"/>
      <c r="M1060" s="448">
        <f t="shared" si="106"/>
        <v>0</v>
      </c>
      <c r="N1060" s="439" t="e">
        <f>#REF!*(1-$O$5)</f>
        <v>#REF!</v>
      </c>
      <c r="O1060" s="797"/>
      <c r="P1060" s="800"/>
      <c r="Q1060" s="778"/>
      <c r="R1060" s="778"/>
      <c r="S1060" s="781"/>
      <c r="T1060" s="781"/>
      <c r="U1060" s="784"/>
      <c r="X1060" s="562"/>
      <c r="Y1060" s="567"/>
      <c r="Z1060" s="572"/>
      <c r="AA1060" s="494"/>
      <c r="AB1060" s="494"/>
      <c r="AC1060" s="494"/>
      <c r="AD1060" s="501"/>
      <c r="AE1060" s="517"/>
      <c r="AF1060" s="518"/>
      <c r="AG1060" s="494"/>
    </row>
    <row r="1061" spans="2:33">
      <c r="B1061" s="786"/>
      <c r="C1061" s="816"/>
      <c r="D1061" s="786"/>
      <c r="E1061" s="786"/>
      <c r="F1061" s="786"/>
      <c r="G1061" s="818"/>
      <c r="H1061" s="791"/>
      <c r="I1061" s="874"/>
      <c r="J1061" s="794"/>
      <c r="K1061" s="458" t="s">
        <v>220</v>
      </c>
      <c r="L1061" s="252"/>
      <c r="M1061" s="448">
        <f t="shared" si="106"/>
        <v>0</v>
      </c>
      <c r="N1061" s="439" t="e">
        <f>#REF!*(1-$O$5)</f>
        <v>#REF!</v>
      </c>
      <c r="O1061" s="797"/>
      <c r="P1061" s="800"/>
      <c r="Q1061" s="778"/>
      <c r="R1061" s="778"/>
      <c r="S1061" s="781"/>
      <c r="T1061" s="781"/>
      <c r="U1061" s="784"/>
      <c r="X1061" s="562"/>
      <c r="Y1061" s="567"/>
      <c r="Z1061" s="572"/>
      <c r="AA1061" s="494"/>
      <c r="AB1061" s="494"/>
      <c r="AC1061" s="494"/>
      <c r="AD1061" s="501"/>
      <c r="AE1061" s="517"/>
      <c r="AF1061" s="518"/>
      <c r="AG1061" s="494"/>
    </row>
    <row r="1062" spans="2:33">
      <c r="B1062" s="786"/>
      <c r="C1062" s="816"/>
      <c r="D1062" s="786"/>
      <c r="E1062" s="786"/>
      <c r="F1062" s="786"/>
      <c r="G1062" s="819"/>
      <c r="H1062" s="791"/>
      <c r="I1062" s="874"/>
      <c r="J1062" s="795"/>
      <c r="K1062" s="458" t="s">
        <v>226</v>
      </c>
      <c r="L1062" s="252"/>
      <c r="M1062" s="448">
        <f t="shared" si="106"/>
        <v>0</v>
      </c>
      <c r="N1062" s="439" t="e">
        <f>#REF!*(1-$O$5)</f>
        <v>#REF!</v>
      </c>
      <c r="O1062" s="798"/>
      <c r="P1062" s="801"/>
      <c r="Q1062" s="779"/>
      <c r="R1062" s="779"/>
      <c r="S1062" s="782"/>
      <c r="T1062" s="782"/>
      <c r="U1062" s="785"/>
      <c r="X1062" s="562"/>
      <c r="Y1062" s="567"/>
      <c r="Z1062" s="572"/>
      <c r="AA1062" s="494"/>
      <c r="AB1062" s="494"/>
      <c r="AC1062" s="494"/>
      <c r="AD1062" s="501"/>
      <c r="AE1062" s="517"/>
      <c r="AF1062" s="518"/>
      <c r="AG1062" s="494"/>
    </row>
    <row r="1063" spans="2:33">
      <c r="B1063" s="786">
        <v>260</v>
      </c>
      <c r="C1063" s="816" t="s">
        <v>859</v>
      </c>
      <c r="D1063" s="786">
        <v>240</v>
      </c>
      <c r="E1063" s="786">
        <v>633</v>
      </c>
      <c r="F1063" s="786">
        <v>1</v>
      </c>
      <c r="G1063" s="817"/>
      <c r="H1063" s="791">
        <f t="shared" si="107"/>
        <v>0</v>
      </c>
      <c r="I1063" s="874">
        <f>H1063</f>
        <v>0</v>
      </c>
      <c r="J1063" s="793" t="e">
        <f>I1063*(1+$L$5)</f>
        <v>#REF!</v>
      </c>
      <c r="K1063" s="458" t="s">
        <v>207</v>
      </c>
      <c r="L1063" s="252"/>
      <c r="M1063" s="448">
        <f t="shared" si="106"/>
        <v>0</v>
      </c>
      <c r="N1063" s="439" t="e">
        <f>#REF!*(1-$O$5)</f>
        <v>#REF!</v>
      </c>
      <c r="O1063" s="796" t="e">
        <f>SUM(N1063*M1063,M1064*N1064,M1065*N1065,M1066*N1066)</f>
        <v>#REF!</v>
      </c>
      <c r="P1063" s="799">
        <v>13</v>
      </c>
      <c r="Q1063" s="777" t="e">
        <f>P1063*O1063</f>
        <v>#REF!</v>
      </c>
      <c r="R1063" s="777" t="e">
        <f>Q1063*(1+$R$5)</f>
        <v>#REF!</v>
      </c>
      <c r="S1063" s="780" t="e">
        <f>Q1063+P1063*I1063</f>
        <v>#REF!</v>
      </c>
      <c r="T1063" s="780" t="e">
        <f>P1063*J1063+R1063</f>
        <v>#REF!</v>
      </c>
      <c r="U1063" s="783" t="e">
        <f>T1063*(1+$U$5)</f>
        <v>#REF!</v>
      </c>
      <c r="X1063" s="851"/>
      <c r="Y1063" s="852"/>
      <c r="Z1063" s="768"/>
      <c r="AA1063" s="494"/>
      <c r="AB1063" s="494"/>
      <c r="AC1063" s="494"/>
      <c r="AD1063" s="501"/>
      <c r="AE1063" s="517"/>
      <c r="AF1063" s="518"/>
      <c r="AG1063" s="494"/>
    </row>
    <row r="1064" spans="2:33" ht="12.75" customHeight="1">
      <c r="B1064" s="786"/>
      <c r="C1064" s="816"/>
      <c r="D1064" s="786"/>
      <c r="E1064" s="786"/>
      <c r="F1064" s="786"/>
      <c r="G1064" s="818"/>
      <c r="H1064" s="791"/>
      <c r="I1064" s="874"/>
      <c r="J1064" s="794"/>
      <c r="K1064" s="458" t="s">
        <v>185</v>
      </c>
      <c r="L1064" s="252"/>
      <c r="M1064" s="448">
        <f t="shared" si="106"/>
        <v>0</v>
      </c>
      <c r="N1064" s="439" t="e">
        <f>#REF!*(1-$O$5)</f>
        <v>#REF!</v>
      </c>
      <c r="O1064" s="797"/>
      <c r="P1064" s="800"/>
      <c r="Q1064" s="778"/>
      <c r="R1064" s="778"/>
      <c r="S1064" s="781"/>
      <c r="T1064" s="781"/>
      <c r="U1064" s="784"/>
      <c r="X1064" s="851"/>
      <c r="Y1064" s="852"/>
      <c r="Z1064" s="768"/>
      <c r="AA1064" s="494"/>
      <c r="AB1064" s="494"/>
      <c r="AC1064" s="494"/>
      <c r="AD1064" s="501"/>
      <c r="AE1064" s="517"/>
      <c r="AF1064" s="518"/>
      <c r="AG1064" s="494"/>
    </row>
    <row r="1065" spans="2:33">
      <c r="B1065" s="786"/>
      <c r="C1065" s="816"/>
      <c r="D1065" s="786"/>
      <c r="E1065" s="786"/>
      <c r="F1065" s="786"/>
      <c r="G1065" s="818"/>
      <c r="H1065" s="791"/>
      <c r="I1065" s="874"/>
      <c r="J1065" s="794"/>
      <c r="K1065" s="458" t="s">
        <v>220</v>
      </c>
      <c r="L1065" s="252"/>
      <c r="M1065" s="448">
        <f t="shared" si="106"/>
        <v>0</v>
      </c>
      <c r="N1065" s="439" t="e">
        <f>#REF!*(1-$O$5)</f>
        <v>#REF!</v>
      </c>
      <c r="O1065" s="797"/>
      <c r="P1065" s="800"/>
      <c r="Q1065" s="778"/>
      <c r="R1065" s="778"/>
      <c r="S1065" s="781"/>
      <c r="T1065" s="781"/>
      <c r="U1065" s="784"/>
      <c r="X1065" s="851"/>
      <c r="Y1065" s="852"/>
      <c r="Z1065" s="768"/>
      <c r="AA1065" s="494"/>
      <c r="AB1065" s="494"/>
      <c r="AC1065" s="494"/>
      <c r="AD1065" s="501"/>
      <c r="AE1065" s="517"/>
      <c r="AF1065" s="518"/>
      <c r="AG1065" s="494"/>
    </row>
    <row r="1066" spans="2:33">
      <c r="B1066" s="786"/>
      <c r="C1066" s="816"/>
      <c r="D1066" s="786"/>
      <c r="E1066" s="786"/>
      <c r="F1066" s="786"/>
      <c r="G1066" s="819"/>
      <c r="H1066" s="791"/>
      <c r="I1066" s="874"/>
      <c r="J1066" s="795"/>
      <c r="K1066" s="458" t="s">
        <v>226</v>
      </c>
      <c r="L1066" s="252"/>
      <c r="M1066" s="448">
        <f t="shared" si="106"/>
        <v>0</v>
      </c>
      <c r="N1066" s="439" t="e">
        <f>#REF!*(1-$O$5)</f>
        <v>#REF!</v>
      </c>
      <c r="O1066" s="798"/>
      <c r="P1066" s="801"/>
      <c r="Q1066" s="779"/>
      <c r="R1066" s="779"/>
      <c r="S1066" s="782"/>
      <c r="T1066" s="782"/>
      <c r="U1066" s="785"/>
      <c r="X1066" s="851"/>
      <c r="Y1066" s="852"/>
      <c r="Z1066" s="768"/>
      <c r="AA1066" s="494"/>
      <c r="AB1066" s="494"/>
      <c r="AC1066" s="494"/>
      <c r="AD1066" s="501"/>
      <c r="AE1066" s="517"/>
      <c r="AF1066" s="518"/>
      <c r="AG1066" s="494"/>
    </row>
    <row r="1067" spans="2:33" s="494" customFormat="1">
      <c r="B1067" s="462"/>
      <c r="C1067" s="463"/>
      <c r="D1067" s="462"/>
      <c r="E1067" s="462"/>
      <c r="F1067" s="462"/>
      <c r="G1067" s="561"/>
      <c r="H1067" s="554"/>
      <c r="I1067" s="573"/>
      <c r="J1067" s="550"/>
      <c r="L1067" s="501"/>
      <c r="M1067" s="517"/>
      <c r="N1067" s="518"/>
      <c r="O1067" s="574"/>
      <c r="P1067" s="557"/>
      <c r="Q1067" s="505"/>
      <c r="R1067" s="505"/>
      <c r="S1067" s="541"/>
      <c r="T1067" s="541"/>
      <c r="U1067" s="541"/>
      <c r="Y1067" s="462"/>
      <c r="Z1067" s="505"/>
    </row>
    <row r="1068" spans="2:33" s="494" customFormat="1" ht="22.5" hidden="1" customHeight="1">
      <c r="B1068" s="462"/>
      <c r="C1068" s="463"/>
      <c r="D1068" s="570">
        <v>0</v>
      </c>
      <c r="E1068" s="462"/>
      <c r="F1068" s="462"/>
      <c r="G1068" s="561"/>
      <c r="H1068" s="554"/>
      <c r="I1068" s="573"/>
      <c r="J1068" s="550"/>
      <c r="L1068" s="501"/>
      <c r="M1068" s="517"/>
      <c r="N1068" s="518"/>
      <c r="O1068" s="574"/>
      <c r="P1068" s="557"/>
      <c r="Q1068" s="505"/>
      <c r="R1068" s="505"/>
      <c r="S1068" s="541"/>
      <c r="T1068" s="541"/>
      <c r="U1068" s="541"/>
      <c r="Y1068" s="462"/>
      <c r="Z1068" s="505"/>
    </row>
    <row r="1069" spans="2:33" ht="58.5" customHeight="1">
      <c r="B1069" s="449" t="s">
        <v>154</v>
      </c>
      <c r="C1069" s="430" t="s">
        <v>1125</v>
      </c>
      <c r="D1069" s="444" t="s">
        <v>576</v>
      </c>
      <c r="E1069" s="444" t="s">
        <v>577</v>
      </c>
      <c r="F1069" s="444" t="s">
        <v>263</v>
      </c>
      <c r="G1069" s="432" t="s">
        <v>235</v>
      </c>
      <c r="H1069" s="432" t="s">
        <v>236</v>
      </c>
      <c r="I1069" s="434" t="s">
        <v>247</v>
      </c>
      <c r="J1069" s="434" t="s">
        <v>465</v>
      </c>
      <c r="K1069" s="451" t="s">
        <v>182</v>
      </c>
      <c r="L1069" s="437" t="s">
        <v>227</v>
      </c>
      <c r="M1069" s="437" t="s">
        <v>225</v>
      </c>
      <c r="N1069" s="437" t="s">
        <v>237</v>
      </c>
      <c r="O1069" s="437" t="s">
        <v>240</v>
      </c>
      <c r="P1069" s="454" t="s">
        <v>269</v>
      </c>
      <c r="Q1069" s="454" t="s">
        <v>245</v>
      </c>
      <c r="R1069" s="437" t="s">
        <v>466</v>
      </c>
      <c r="S1069" s="456" t="s">
        <v>471</v>
      </c>
      <c r="T1069" s="456" t="s">
        <v>316</v>
      </c>
      <c r="U1069" s="456" t="s">
        <v>518</v>
      </c>
      <c r="Y1069" s="575"/>
      <c r="AA1069" s="494"/>
      <c r="AB1069" s="494"/>
      <c r="AC1069" s="494"/>
      <c r="AD1069" s="484"/>
      <c r="AE1069" s="484"/>
      <c r="AF1069" s="513"/>
      <c r="AG1069" s="494"/>
    </row>
    <row r="1070" spans="2:33" s="494" customFormat="1" ht="15" customHeight="1">
      <c r="B1070" s="786">
        <v>261</v>
      </c>
      <c r="C1070" s="816" t="s">
        <v>543</v>
      </c>
      <c r="D1070" s="875">
        <v>0.375</v>
      </c>
      <c r="E1070" s="875">
        <v>10</v>
      </c>
      <c r="F1070" s="875">
        <v>1</v>
      </c>
      <c r="G1070" s="817"/>
      <c r="H1070" s="791">
        <f t="shared" ref="H1070" si="108">G1070*$I$5</f>
        <v>0</v>
      </c>
      <c r="I1070" s="874">
        <f>H1070</f>
        <v>0</v>
      </c>
      <c r="J1070" s="793" t="e">
        <f>I1070*(1+$L$5)</f>
        <v>#REF!</v>
      </c>
      <c r="K1070" s="458" t="s">
        <v>207</v>
      </c>
      <c r="L1070" s="252"/>
      <c r="M1070" s="448">
        <f>L1070/60</f>
        <v>0</v>
      </c>
      <c r="N1070" s="439" t="e">
        <f>#REF!*(1-$O$5)</f>
        <v>#REF!</v>
      </c>
      <c r="O1070" s="796" t="e">
        <f>SUM(N1070*M1070,M1071*N1071,M1072*N1072,M1073*N1073)</f>
        <v>#REF!</v>
      </c>
      <c r="P1070" s="799">
        <v>13</v>
      </c>
      <c r="Q1070" s="777" t="e">
        <f>P1070*O1070</f>
        <v>#REF!</v>
      </c>
      <c r="R1070" s="777" t="e">
        <f>Q1070*(1+$R$5)</f>
        <v>#REF!</v>
      </c>
      <c r="S1070" s="780" t="e">
        <f>Q1070+P1070*I1070</f>
        <v>#REF!</v>
      </c>
      <c r="T1070" s="780" t="e">
        <f>P1070*J1070+R1070</f>
        <v>#REF!</v>
      </c>
      <c r="U1070" s="783" t="e">
        <f>T1070*(1+$U$5)</f>
        <v>#REF!</v>
      </c>
      <c r="Y1070" s="462"/>
      <c r="Z1070" s="505"/>
    </row>
    <row r="1071" spans="2:33" s="494" customFormat="1" ht="15" customHeight="1">
      <c r="B1071" s="786"/>
      <c r="C1071" s="816"/>
      <c r="D1071" s="876"/>
      <c r="E1071" s="876"/>
      <c r="F1071" s="876"/>
      <c r="G1071" s="818"/>
      <c r="H1071" s="791"/>
      <c r="I1071" s="874"/>
      <c r="J1071" s="794"/>
      <c r="K1071" s="458" t="s">
        <v>185</v>
      </c>
      <c r="L1071" s="252"/>
      <c r="M1071" s="448">
        <f>L1071/60</f>
        <v>0</v>
      </c>
      <c r="N1071" s="439" t="e">
        <f>#REF!*(1-$O$5)</f>
        <v>#REF!</v>
      </c>
      <c r="O1071" s="797"/>
      <c r="P1071" s="800"/>
      <c r="Q1071" s="778"/>
      <c r="R1071" s="778"/>
      <c r="S1071" s="781"/>
      <c r="T1071" s="781"/>
      <c r="U1071" s="784"/>
      <c r="Y1071" s="462"/>
      <c r="Z1071" s="505"/>
    </row>
    <row r="1072" spans="2:33" s="494" customFormat="1" ht="12" customHeight="1">
      <c r="B1072" s="786"/>
      <c r="C1072" s="816"/>
      <c r="D1072" s="876"/>
      <c r="E1072" s="876"/>
      <c r="F1072" s="876"/>
      <c r="G1072" s="818"/>
      <c r="H1072" s="791"/>
      <c r="I1072" s="874"/>
      <c r="J1072" s="794"/>
      <c r="K1072" s="458" t="s">
        <v>220</v>
      </c>
      <c r="L1072" s="252"/>
      <c r="M1072" s="448">
        <f>L1072/60</f>
        <v>0</v>
      </c>
      <c r="N1072" s="439" t="e">
        <f>#REF!*(1-$O$5)</f>
        <v>#REF!</v>
      </c>
      <c r="O1072" s="797"/>
      <c r="P1072" s="800"/>
      <c r="Q1072" s="778"/>
      <c r="R1072" s="778"/>
      <c r="S1072" s="781"/>
      <c r="T1072" s="781"/>
      <c r="U1072" s="784"/>
      <c r="Y1072" s="462"/>
      <c r="Z1072" s="505"/>
    </row>
    <row r="1073" spans="2:26" s="494" customFormat="1" ht="15" customHeight="1">
      <c r="B1073" s="786"/>
      <c r="C1073" s="816"/>
      <c r="D1073" s="876"/>
      <c r="E1073" s="876"/>
      <c r="F1073" s="876"/>
      <c r="G1073" s="819"/>
      <c r="H1073" s="791"/>
      <c r="I1073" s="874"/>
      <c r="J1073" s="795"/>
      <c r="K1073" s="458" t="s">
        <v>226</v>
      </c>
      <c r="L1073" s="252"/>
      <c r="M1073" s="448">
        <f>L1073/60</f>
        <v>0</v>
      </c>
      <c r="N1073" s="439" t="e">
        <f>#REF!*(1-$O$5)</f>
        <v>#REF!</v>
      </c>
      <c r="O1073" s="798"/>
      <c r="P1073" s="801"/>
      <c r="Q1073" s="779"/>
      <c r="R1073" s="779"/>
      <c r="S1073" s="782"/>
      <c r="T1073" s="782"/>
      <c r="U1073" s="785"/>
      <c r="Y1073" s="462"/>
      <c r="Z1073" s="505"/>
    </row>
    <row r="1074" spans="2:26" s="494" customFormat="1" ht="15" customHeight="1">
      <c r="B1074" s="786">
        <v>262</v>
      </c>
      <c r="C1074" s="816" t="s">
        <v>544</v>
      </c>
      <c r="D1074" s="875">
        <v>0.375</v>
      </c>
      <c r="E1074" s="875">
        <v>10</v>
      </c>
      <c r="F1074" s="875">
        <v>1</v>
      </c>
      <c r="G1074" s="817"/>
      <c r="H1074" s="791">
        <f t="shared" ref="H1074:H1134" si="109">G1074*$I$5</f>
        <v>0</v>
      </c>
      <c r="I1074" s="874">
        <f>H1074</f>
        <v>0</v>
      </c>
      <c r="J1074" s="793" t="e">
        <f>I1074*(1+$L$5)</f>
        <v>#REF!</v>
      </c>
      <c r="K1074" s="458" t="s">
        <v>207</v>
      </c>
      <c r="L1074" s="252"/>
      <c r="M1074" s="448">
        <f t="shared" ref="M1074:M1137" si="110">L1074/60</f>
        <v>0</v>
      </c>
      <c r="N1074" s="439" t="e">
        <f>#REF!*(1-$O$5)</f>
        <v>#REF!</v>
      </c>
      <c r="O1074" s="796" t="e">
        <f>SUM(N1074*M1074,M1075*N1075,M1076*N1076,M1077*N1077)</f>
        <v>#REF!</v>
      </c>
      <c r="P1074" s="799">
        <v>14</v>
      </c>
      <c r="Q1074" s="777" t="e">
        <f>P1074*O1074</f>
        <v>#REF!</v>
      </c>
      <c r="R1074" s="777" t="e">
        <f>Q1074*(1+$R$5)</f>
        <v>#REF!</v>
      </c>
      <c r="S1074" s="780" t="e">
        <f>Q1074+P1074*I1074</f>
        <v>#REF!</v>
      </c>
      <c r="T1074" s="780" t="e">
        <f>P1074*J1074+R1074</f>
        <v>#REF!</v>
      </c>
      <c r="U1074" s="783" t="e">
        <f>T1074*(1+$U$5)</f>
        <v>#REF!</v>
      </c>
      <c r="Y1074" s="462"/>
      <c r="Z1074" s="505"/>
    </row>
    <row r="1075" spans="2:26" s="494" customFormat="1" ht="15" customHeight="1">
      <c r="B1075" s="786"/>
      <c r="C1075" s="816"/>
      <c r="D1075" s="876"/>
      <c r="E1075" s="876"/>
      <c r="F1075" s="876"/>
      <c r="G1075" s="818"/>
      <c r="H1075" s="791"/>
      <c r="I1075" s="874"/>
      <c r="J1075" s="794"/>
      <c r="K1075" s="458" t="s">
        <v>185</v>
      </c>
      <c r="L1075" s="252"/>
      <c r="M1075" s="448">
        <f t="shared" si="110"/>
        <v>0</v>
      </c>
      <c r="N1075" s="439" t="e">
        <f>#REF!*(1-$O$5)</f>
        <v>#REF!</v>
      </c>
      <c r="O1075" s="797"/>
      <c r="P1075" s="800"/>
      <c r="Q1075" s="778"/>
      <c r="R1075" s="778"/>
      <c r="S1075" s="781"/>
      <c r="T1075" s="781"/>
      <c r="U1075" s="784"/>
      <c r="Y1075" s="462"/>
      <c r="Z1075" s="505"/>
    </row>
    <row r="1076" spans="2:26" s="494" customFormat="1" ht="15" customHeight="1">
      <c r="B1076" s="786"/>
      <c r="C1076" s="816"/>
      <c r="D1076" s="876"/>
      <c r="E1076" s="876"/>
      <c r="F1076" s="876"/>
      <c r="G1076" s="818"/>
      <c r="H1076" s="791"/>
      <c r="I1076" s="874"/>
      <c r="J1076" s="794"/>
      <c r="K1076" s="458" t="s">
        <v>220</v>
      </c>
      <c r="L1076" s="252"/>
      <c r="M1076" s="448">
        <f t="shared" si="110"/>
        <v>0</v>
      </c>
      <c r="N1076" s="439" t="e">
        <f>#REF!*(1-$O$5)</f>
        <v>#REF!</v>
      </c>
      <c r="O1076" s="797"/>
      <c r="P1076" s="800"/>
      <c r="Q1076" s="778"/>
      <c r="R1076" s="778"/>
      <c r="S1076" s="781"/>
      <c r="T1076" s="781"/>
      <c r="U1076" s="784"/>
      <c r="Y1076" s="462"/>
      <c r="Z1076" s="505"/>
    </row>
    <row r="1077" spans="2:26" s="494" customFormat="1" ht="15" customHeight="1">
      <c r="B1077" s="786"/>
      <c r="C1077" s="816"/>
      <c r="D1077" s="876"/>
      <c r="E1077" s="876"/>
      <c r="F1077" s="876"/>
      <c r="G1077" s="819"/>
      <c r="H1077" s="791"/>
      <c r="I1077" s="874"/>
      <c r="J1077" s="795"/>
      <c r="K1077" s="458" t="s">
        <v>226</v>
      </c>
      <c r="L1077" s="252"/>
      <c r="M1077" s="448">
        <f t="shared" si="110"/>
        <v>0</v>
      </c>
      <c r="N1077" s="439" t="e">
        <f>#REF!*(1-$O$5)</f>
        <v>#REF!</v>
      </c>
      <c r="O1077" s="798"/>
      <c r="P1077" s="801"/>
      <c r="Q1077" s="779"/>
      <c r="R1077" s="779"/>
      <c r="S1077" s="782"/>
      <c r="T1077" s="782"/>
      <c r="U1077" s="785"/>
      <c r="Y1077" s="462"/>
      <c r="Z1077" s="505"/>
    </row>
    <row r="1078" spans="2:26" s="494" customFormat="1" ht="15" customHeight="1">
      <c r="B1078" s="786">
        <v>263</v>
      </c>
      <c r="C1078" s="816" t="s">
        <v>545</v>
      </c>
      <c r="D1078" s="875">
        <v>0.375</v>
      </c>
      <c r="E1078" s="875">
        <v>10</v>
      </c>
      <c r="F1078" s="875">
        <v>1</v>
      </c>
      <c r="G1078" s="817"/>
      <c r="H1078" s="791">
        <f t="shared" si="109"/>
        <v>0</v>
      </c>
      <c r="I1078" s="874">
        <f>H1078</f>
        <v>0</v>
      </c>
      <c r="J1078" s="793" t="e">
        <f>I1078*(1+$L$5)</f>
        <v>#REF!</v>
      </c>
      <c r="K1078" s="458" t="s">
        <v>207</v>
      </c>
      <c r="L1078" s="252"/>
      <c r="M1078" s="448">
        <f t="shared" si="110"/>
        <v>0</v>
      </c>
      <c r="N1078" s="439" t="e">
        <f>#REF!*(1-$O$5)</f>
        <v>#REF!</v>
      </c>
      <c r="O1078" s="796" t="e">
        <f>SUM(N1078*M1078,M1079*N1079,M1080*N1080,M1081*N1081)</f>
        <v>#REF!</v>
      </c>
      <c r="P1078" s="799">
        <v>15</v>
      </c>
      <c r="Q1078" s="777" t="e">
        <f>P1078*O1078</f>
        <v>#REF!</v>
      </c>
      <c r="R1078" s="777" t="e">
        <f>Q1078*(1+$R$5)</f>
        <v>#REF!</v>
      </c>
      <c r="S1078" s="780" t="e">
        <f>Q1078+P1078*I1078</f>
        <v>#REF!</v>
      </c>
      <c r="T1078" s="780" t="e">
        <f>P1078*J1078+R1078</f>
        <v>#REF!</v>
      </c>
      <c r="U1078" s="783" t="e">
        <f>T1078*(1+$U$5)</f>
        <v>#REF!</v>
      </c>
      <c r="Y1078" s="462"/>
      <c r="Z1078" s="505"/>
    </row>
    <row r="1079" spans="2:26" s="494" customFormat="1" ht="15" customHeight="1">
      <c r="B1079" s="786"/>
      <c r="C1079" s="816"/>
      <c r="D1079" s="876"/>
      <c r="E1079" s="876"/>
      <c r="F1079" s="876"/>
      <c r="G1079" s="818"/>
      <c r="H1079" s="791"/>
      <c r="I1079" s="874"/>
      <c r="J1079" s="794"/>
      <c r="K1079" s="458" t="s">
        <v>185</v>
      </c>
      <c r="L1079" s="252"/>
      <c r="M1079" s="448">
        <f t="shared" si="110"/>
        <v>0</v>
      </c>
      <c r="N1079" s="439" t="e">
        <f>#REF!*(1-$O$5)</f>
        <v>#REF!</v>
      </c>
      <c r="O1079" s="797"/>
      <c r="P1079" s="800"/>
      <c r="Q1079" s="778"/>
      <c r="R1079" s="778"/>
      <c r="S1079" s="781"/>
      <c r="T1079" s="781"/>
      <c r="U1079" s="784"/>
      <c r="Y1079" s="462"/>
      <c r="Z1079" s="505"/>
    </row>
    <row r="1080" spans="2:26" s="494" customFormat="1" ht="15" customHeight="1">
      <c r="B1080" s="786"/>
      <c r="C1080" s="816"/>
      <c r="D1080" s="876"/>
      <c r="E1080" s="876"/>
      <c r="F1080" s="876"/>
      <c r="G1080" s="818"/>
      <c r="H1080" s="791"/>
      <c r="I1080" s="874"/>
      <c r="J1080" s="794"/>
      <c r="K1080" s="458" t="s">
        <v>220</v>
      </c>
      <c r="L1080" s="252"/>
      <c r="M1080" s="448">
        <f t="shared" si="110"/>
        <v>0</v>
      </c>
      <c r="N1080" s="439" t="e">
        <f>#REF!*(1-$O$5)</f>
        <v>#REF!</v>
      </c>
      <c r="O1080" s="797"/>
      <c r="P1080" s="800"/>
      <c r="Q1080" s="778"/>
      <c r="R1080" s="778"/>
      <c r="S1080" s="781"/>
      <c r="T1080" s="781"/>
      <c r="U1080" s="784"/>
      <c r="Y1080" s="462"/>
      <c r="Z1080" s="505"/>
    </row>
    <row r="1081" spans="2:26" s="494" customFormat="1" ht="15" customHeight="1">
      <c r="B1081" s="786"/>
      <c r="C1081" s="816"/>
      <c r="D1081" s="876"/>
      <c r="E1081" s="876"/>
      <c r="F1081" s="876"/>
      <c r="G1081" s="819"/>
      <c r="H1081" s="791"/>
      <c r="I1081" s="874"/>
      <c r="J1081" s="795"/>
      <c r="K1081" s="458" t="s">
        <v>226</v>
      </c>
      <c r="L1081" s="252"/>
      <c r="M1081" s="448">
        <f t="shared" si="110"/>
        <v>0</v>
      </c>
      <c r="N1081" s="439" t="e">
        <f>#REF!*(1-$O$5)</f>
        <v>#REF!</v>
      </c>
      <c r="O1081" s="798"/>
      <c r="P1081" s="801"/>
      <c r="Q1081" s="779"/>
      <c r="R1081" s="779"/>
      <c r="S1081" s="782"/>
      <c r="T1081" s="782"/>
      <c r="U1081" s="785"/>
      <c r="Y1081" s="462"/>
      <c r="Z1081" s="505"/>
    </row>
    <row r="1082" spans="2:26" s="494" customFormat="1" ht="15" customHeight="1">
      <c r="B1082" s="786">
        <v>264</v>
      </c>
      <c r="C1082" s="816" t="s">
        <v>537</v>
      </c>
      <c r="D1082" s="875">
        <v>0.5</v>
      </c>
      <c r="E1082" s="875">
        <v>15</v>
      </c>
      <c r="F1082" s="875">
        <v>1</v>
      </c>
      <c r="G1082" s="817"/>
      <c r="H1082" s="791">
        <f t="shared" si="109"/>
        <v>0</v>
      </c>
      <c r="I1082" s="874">
        <f>H1082</f>
        <v>0</v>
      </c>
      <c r="J1082" s="793" t="e">
        <f>I1082*(1+$L$5)</f>
        <v>#REF!</v>
      </c>
      <c r="K1082" s="458" t="s">
        <v>207</v>
      </c>
      <c r="L1082" s="252"/>
      <c r="M1082" s="448">
        <f t="shared" si="110"/>
        <v>0</v>
      </c>
      <c r="N1082" s="439" t="e">
        <f>#REF!*(1-$O$5)</f>
        <v>#REF!</v>
      </c>
      <c r="O1082" s="796" t="e">
        <f>SUM(N1082*M1082,M1083*N1083,M1084*N1084,M1085*N1085)</f>
        <v>#REF!</v>
      </c>
      <c r="P1082" s="799">
        <v>16</v>
      </c>
      <c r="Q1082" s="777" t="e">
        <f>P1082*O1082</f>
        <v>#REF!</v>
      </c>
      <c r="R1082" s="777" t="e">
        <f>Q1082*(1+$R$5)</f>
        <v>#REF!</v>
      </c>
      <c r="S1082" s="780" t="e">
        <f>Q1082+P1082*I1082</f>
        <v>#REF!</v>
      </c>
      <c r="T1082" s="780" t="e">
        <f>P1082*J1082+R1082</f>
        <v>#REF!</v>
      </c>
      <c r="U1082" s="783" t="e">
        <f>T1082*(1+$U$5)</f>
        <v>#REF!</v>
      </c>
      <c r="Y1082" s="462"/>
      <c r="Z1082" s="505"/>
    </row>
    <row r="1083" spans="2:26" s="494" customFormat="1" ht="15" customHeight="1">
      <c r="B1083" s="786"/>
      <c r="C1083" s="816"/>
      <c r="D1083" s="876"/>
      <c r="E1083" s="876"/>
      <c r="F1083" s="876"/>
      <c r="G1083" s="818"/>
      <c r="H1083" s="791"/>
      <c r="I1083" s="874"/>
      <c r="J1083" s="794"/>
      <c r="K1083" s="458" t="s">
        <v>185</v>
      </c>
      <c r="L1083" s="252"/>
      <c r="M1083" s="448">
        <f t="shared" si="110"/>
        <v>0</v>
      </c>
      <c r="N1083" s="439" t="e">
        <f>#REF!*(1-$O$5)</f>
        <v>#REF!</v>
      </c>
      <c r="O1083" s="797"/>
      <c r="P1083" s="800"/>
      <c r="Q1083" s="778"/>
      <c r="R1083" s="778"/>
      <c r="S1083" s="781"/>
      <c r="T1083" s="781"/>
      <c r="U1083" s="784"/>
      <c r="Y1083" s="462"/>
      <c r="Z1083" s="505"/>
    </row>
    <row r="1084" spans="2:26" s="494" customFormat="1" ht="15" customHeight="1">
      <c r="B1084" s="786"/>
      <c r="C1084" s="816"/>
      <c r="D1084" s="876"/>
      <c r="E1084" s="876"/>
      <c r="F1084" s="876"/>
      <c r="G1084" s="818"/>
      <c r="H1084" s="791"/>
      <c r="I1084" s="874"/>
      <c r="J1084" s="794"/>
      <c r="K1084" s="458" t="s">
        <v>220</v>
      </c>
      <c r="L1084" s="252"/>
      <c r="M1084" s="448">
        <f t="shared" si="110"/>
        <v>0</v>
      </c>
      <c r="N1084" s="439" t="e">
        <f>#REF!*(1-$O$5)</f>
        <v>#REF!</v>
      </c>
      <c r="O1084" s="797"/>
      <c r="P1084" s="800"/>
      <c r="Q1084" s="778"/>
      <c r="R1084" s="778"/>
      <c r="S1084" s="781"/>
      <c r="T1084" s="781"/>
      <c r="U1084" s="784"/>
      <c r="Y1084" s="462"/>
      <c r="Z1084" s="505"/>
    </row>
    <row r="1085" spans="2:26" s="494" customFormat="1" ht="15" customHeight="1">
      <c r="B1085" s="786"/>
      <c r="C1085" s="816"/>
      <c r="D1085" s="876"/>
      <c r="E1085" s="876"/>
      <c r="F1085" s="876"/>
      <c r="G1085" s="819"/>
      <c r="H1085" s="791"/>
      <c r="I1085" s="874"/>
      <c r="J1085" s="795"/>
      <c r="K1085" s="458" t="s">
        <v>226</v>
      </c>
      <c r="L1085" s="252"/>
      <c r="M1085" s="448">
        <f t="shared" si="110"/>
        <v>0</v>
      </c>
      <c r="N1085" s="439" t="e">
        <f>#REF!*(1-$O$5)</f>
        <v>#REF!</v>
      </c>
      <c r="O1085" s="798"/>
      <c r="P1085" s="801"/>
      <c r="Q1085" s="779"/>
      <c r="R1085" s="779"/>
      <c r="S1085" s="782"/>
      <c r="T1085" s="782"/>
      <c r="U1085" s="785"/>
      <c r="Y1085" s="462"/>
      <c r="Z1085" s="505"/>
    </row>
    <row r="1086" spans="2:26" s="494" customFormat="1" ht="15" customHeight="1">
      <c r="B1086" s="786">
        <v>265</v>
      </c>
      <c r="C1086" s="816" t="s">
        <v>538</v>
      </c>
      <c r="D1086" s="875">
        <v>0.5</v>
      </c>
      <c r="E1086" s="875">
        <v>15</v>
      </c>
      <c r="F1086" s="875">
        <v>1</v>
      </c>
      <c r="G1086" s="817"/>
      <c r="H1086" s="791">
        <f t="shared" si="109"/>
        <v>0</v>
      </c>
      <c r="I1086" s="874">
        <f>H1086</f>
        <v>0</v>
      </c>
      <c r="J1086" s="793" t="e">
        <f>I1086*(1+$L$5)</f>
        <v>#REF!</v>
      </c>
      <c r="K1086" s="458" t="s">
        <v>207</v>
      </c>
      <c r="L1086" s="252"/>
      <c r="M1086" s="448">
        <f t="shared" si="110"/>
        <v>0</v>
      </c>
      <c r="N1086" s="439" t="e">
        <f>#REF!*(1-$O$5)</f>
        <v>#REF!</v>
      </c>
      <c r="O1086" s="796" t="e">
        <f>SUM(N1086*M1086,M1087*N1087,M1088*N1088,M1089*N1089)</f>
        <v>#REF!</v>
      </c>
      <c r="P1086" s="799">
        <v>17</v>
      </c>
      <c r="Q1086" s="777" t="e">
        <f>P1086*O1086</f>
        <v>#REF!</v>
      </c>
      <c r="R1086" s="777" t="e">
        <f>Q1086*(1+$R$5)</f>
        <v>#REF!</v>
      </c>
      <c r="S1086" s="780" t="e">
        <f>Q1086+P1086*I1086</f>
        <v>#REF!</v>
      </c>
      <c r="T1086" s="780" t="e">
        <f>P1086*J1086+R1086</f>
        <v>#REF!</v>
      </c>
      <c r="U1086" s="783" t="e">
        <f>T1086*(1+$U$5)</f>
        <v>#REF!</v>
      </c>
      <c r="Y1086" s="462"/>
      <c r="Z1086" s="505"/>
    </row>
    <row r="1087" spans="2:26" s="494" customFormat="1" ht="15" customHeight="1">
      <c r="B1087" s="786"/>
      <c r="C1087" s="816"/>
      <c r="D1087" s="876"/>
      <c r="E1087" s="876"/>
      <c r="F1087" s="876"/>
      <c r="G1087" s="818"/>
      <c r="H1087" s="791"/>
      <c r="I1087" s="874"/>
      <c r="J1087" s="794"/>
      <c r="K1087" s="458" t="s">
        <v>185</v>
      </c>
      <c r="L1087" s="252"/>
      <c r="M1087" s="448">
        <f t="shared" si="110"/>
        <v>0</v>
      </c>
      <c r="N1087" s="439" t="e">
        <f>#REF!*(1-$O$5)</f>
        <v>#REF!</v>
      </c>
      <c r="O1087" s="797"/>
      <c r="P1087" s="800"/>
      <c r="Q1087" s="778"/>
      <c r="R1087" s="778"/>
      <c r="S1087" s="781"/>
      <c r="T1087" s="781"/>
      <c r="U1087" s="784"/>
      <c r="Y1087" s="462"/>
      <c r="Z1087" s="505"/>
    </row>
    <row r="1088" spans="2:26" s="494" customFormat="1" ht="15" customHeight="1">
      <c r="B1088" s="786"/>
      <c r="C1088" s="816"/>
      <c r="D1088" s="876"/>
      <c r="E1088" s="876"/>
      <c r="F1088" s="876"/>
      <c r="G1088" s="818"/>
      <c r="H1088" s="791"/>
      <c r="I1088" s="874"/>
      <c r="J1088" s="794"/>
      <c r="K1088" s="458" t="s">
        <v>220</v>
      </c>
      <c r="L1088" s="252"/>
      <c r="M1088" s="448">
        <f t="shared" si="110"/>
        <v>0</v>
      </c>
      <c r="N1088" s="439" t="e">
        <f>#REF!*(1-$O$5)</f>
        <v>#REF!</v>
      </c>
      <c r="O1088" s="797"/>
      <c r="P1088" s="800"/>
      <c r="Q1088" s="778"/>
      <c r="R1088" s="778"/>
      <c r="S1088" s="781"/>
      <c r="T1088" s="781"/>
      <c r="U1088" s="784"/>
      <c r="Y1088" s="462"/>
      <c r="Z1088" s="505"/>
    </row>
    <row r="1089" spans="2:26" s="494" customFormat="1" ht="15" customHeight="1">
      <c r="B1089" s="786"/>
      <c r="C1089" s="816"/>
      <c r="D1089" s="876"/>
      <c r="E1089" s="876"/>
      <c r="F1089" s="876"/>
      <c r="G1089" s="819"/>
      <c r="H1089" s="791"/>
      <c r="I1089" s="874"/>
      <c r="J1089" s="795"/>
      <c r="K1089" s="458" t="s">
        <v>226</v>
      </c>
      <c r="L1089" s="252"/>
      <c r="M1089" s="448">
        <f t="shared" si="110"/>
        <v>0</v>
      </c>
      <c r="N1089" s="439" t="e">
        <f>#REF!*(1-$O$5)</f>
        <v>#REF!</v>
      </c>
      <c r="O1089" s="798"/>
      <c r="P1089" s="801"/>
      <c r="Q1089" s="779"/>
      <c r="R1089" s="779"/>
      <c r="S1089" s="782"/>
      <c r="T1089" s="782"/>
      <c r="U1089" s="785"/>
      <c r="Y1089" s="462"/>
      <c r="Z1089" s="505"/>
    </row>
    <row r="1090" spans="2:26" s="494" customFormat="1" ht="15" customHeight="1">
      <c r="B1090" s="786">
        <v>266</v>
      </c>
      <c r="C1090" s="816" t="s">
        <v>539</v>
      </c>
      <c r="D1090" s="875">
        <v>0.5</v>
      </c>
      <c r="E1090" s="875">
        <v>15</v>
      </c>
      <c r="F1090" s="875">
        <v>1</v>
      </c>
      <c r="G1090" s="817"/>
      <c r="H1090" s="791">
        <f t="shared" si="109"/>
        <v>0</v>
      </c>
      <c r="I1090" s="874">
        <f>H1090</f>
        <v>0</v>
      </c>
      <c r="J1090" s="793" t="e">
        <f>I1090*(1+$L$5)</f>
        <v>#REF!</v>
      </c>
      <c r="K1090" s="458" t="s">
        <v>207</v>
      </c>
      <c r="L1090" s="252"/>
      <c r="M1090" s="448">
        <f t="shared" si="110"/>
        <v>0</v>
      </c>
      <c r="N1090" s="439" t="e">
        <f>#REF!*(1-$O$5)</f>
        <v>#REF!</v>
      </c>
      <c r="O1090" s="796" t="e">
        <f>SUM(N1090*M1090,M1091*N1091,M1092*N1092,M1093*N1093)</f>
        <v>#REF!</v>
      </c>
      <c r="P1090" s="799">
        <v>18</v>
      </c>
      <c r="Q1090" s="777" t="e">
        <f>P1090*O1090</f>
        <v>#REF!</v>
      </c>
      <c r="R1090" s="777" t="e">
        <f>Q1090*(1+$R$5)</f>
        <v>#REF!</v>
      </c>
      <c r="S1090" s="780" t="e">
        <f>Q1090+P1090*I1090</f>
        <v>#REF!</v>
      </c>
      <c r="T1090" s="780" t="e">
        <f>P1090*J1090+R1090</f>
        <v>#REF!</v>
      </c>
      <c r="U1090" s="783" t="e">
        <f>T1090*(1+$U$5)</f>
        <v>#REF!</v>
      </c>
      <c r="Y1090" s="462"/>
      <c r="Z1090" s="505"/>
    </row>
    <row r="1091" spans="2:26" s="494" customFormat="1" ht="15" customHeight="1">
      <c r="B1091" s="786"/>
      <c r="C1091" s="816"/>
      <c r="D1091" s="876"/>
      <c r="E1091" s="876"/>
      <c r="F1091" s="876"/>
      <c r="G1091" s="818"/>
      <c r="H1091" s="791"/>
      <c r="I1091" s="874"/>
      <c r="J1091" s="794"/>
      <c r="K1091" s="458" t="s">
        <v>185</v>
      </c>
      <c r="L1091" s="252"/>
      <c r="M1091" s="448">
        <f t="shared" si="110"/>
        <v>0</v>
      </c>
      <c r="N1091" s="439" t="e">
        <f>#REF!*(1-$O$5)</f>
        <v>#REF!</v>
      </c>
      <c r="O1091" s="797"/>
      <c r="P1091" s="800"/>
      <c r="Q1091" s="778"/>
      <c r="R1091" s="778"/>
      <c r="S1091" s="781"/>
      <c r="T1091" s="781"/>
      <c r="U1091" s="784"/>
      <c r="Y1091" s="462"/>
      <c r="Z1091" s="505"/>
    </row>
    <row r="1092" spans="2:26" s="494" customFormat="1" ht="15" customHeight="1">
      <c r="B1092" s="786"/>
      <c r="C1092" s="816"/>
      <c r="D1092" s="876"/>
      <c r="E1092" s="876"/>
      <c r="F1092" s="876"/>
      <c r="G1092" s="818"/>
      <c r="H1092" s="791"/>
      <c r="I1092" s="874"/>
      <c r="J1092" s="794"/>
      <c r="K1092" s="458" t="s">
        <v>220</v>
      </c>
      <c r="L1092" s="252"/>
      <c r="M1092" s="448">
        <f t="shared" si="110"/>
        <v>0</v>
      </c>
      <c r="N1092" s="439" t="e">
        <f>#REF!*(1-$O$5)</f>
        <v>#REF!</v>
      </c>
      <c r="O1092" s="797"/>
      <c r="P1092" s="800"/>
      <c r="Q1092" s="778"/>
      <c r="R1092" s="778"/>
      <c r="S1092" s="781"/>
      <c r="T1092" s="781"/>
      <c r="U1092" s="784"/>
      <c r="Y1092" s="462"/>
      <c r="Z1092" s="505"/>
    </row>
    <row r="1093" spans="2:26" s="494" customFormat="1" ht="15" customHeight="1">
      <c r="B1093" s="786"/>
      <c r="C1093" s="816"/>
      <c r="D1093" s="876"/>
      <c r="E1093" s="876"/>
      <c r="F1093" s="876"/>
      <c r="G1093" s="819"/>
      <c r="H1093" s="791"/>
      <c r="I1093" s="874"/>
      <c r="J1093" s="795"/>
      <c r="K1093" s="458" t="s">
        <v>226</v>
      </c>
      <c r="L1093" s="252"/>
      <c r="M1093" s="448">
        <f t="shared" si="110"/>
        <v>0</v>
      </c>
      <c r="N1093" s="439" t="e">
        <f>#REF!*(1-$O$5)</f>
        <v>#REF!</v>
      </c>
      <c r="O1093" s="798"/>
      <c r="P1093" s="801"/>
      <c r="Q1093" s="779"/>
      <c r="R1093" s="779"/>
      <c r="S1093" s="782"/>
      <c r="T1093" s="782"/>
      <c r="U1093" s="785"/>
      <c r="Y1093" s="462"/>
      <c r="Z1093" s="505"/>
    </row>
    <row r="1094" spans="2:26" s="494" customFormat="1" ht="15" customHeight="1">
      <c r="B1094" s="786">
        <v>267</v>
      </c>
      <c r="C1094" s="816" t="s">
        <v>540</v>
      </c>
      <c r="D1094" s="875">
        <v>0.75</v>
      </c>
      <c r="E1094" s="875">
        <v>20</v>
      </c>
      <c r="F1094" s="875">
        <v>1</v>
      </c>
      <c r="G1094" s="817"/>
      <c r="H1094" s="791">
        <f t="shared" si="109"/>
        <v>0</v>
      </c>
      <c r="I1094" s="874">
        <f>H1094</f>
        <v>0</v>
      </c>
      <c r="J1094" s="793" t="e">
        <f>I1094*(1+$L$5)</f>
        <v>#REF!</v>
      </c>
      <c r="K1094" s="458" t="s">
        <v>207</v>
      </c>
      <c r="L1094" s="252"/>
      <c r="M1094" s="448">
        <f t="shared" si="110"/>
        <v>0</v>
      </c>
      <c r="N1094" s="439" t="e">
        <f>#REF!*(1-$O$5)</f>
        <v>#REF!</v>
      </c>
      <c r="O1094" s="796" t="e">
        <f>SUM(N1094*M1094,M1095*N1095,M1096*N1096,M1097*N1097)</f>
        <v>#REF!</v>
      </c>
      <c r="P1094" s="799">
        <v>19</v>
      </c>
      <c r="Q1094" s="777" t="e">
        <f>P1094*O1094</f>
        <v>#REF!</v>
      </c>
      <c r="R1094" s="777" t="e">
        <f>Q1094*(1+$R$5)</f>
        <v>#REF!</v>
      </c>
      <c r="S1094" s="780" t="e">
        <f>Q1094+P1094*I1094</f>
        <v>#REF!</v>
      </c>
      <c r="T1094" s="780" t="e">
        <f>P1094*J1094+R1094</f>
        <v>#REF!</v>
      </c>
      <c r="U1094" s="783" t="e">
        <f>T1094*(1+$U$5)</f>
        <v>#REF!</v>
      </c>
      <c r="Y1094" s="462"/>
      <c r="Z1094" s="505"/>
    </row>
    <row r="1095" spans="2:26" s="494" customFormat="1" ht="15" customHeight="1">
      <c r="B1095" s="786"/>
      <c r="C1095" s="816"/>
      <c r="D1095" s="876"/>
      <c r="E1095" s="876"/>
      <c r="F1095" s="876"/>
      <c r="G1095" s="818"/>
      <c r="H1095" s="791"/>
      <c r="I1095" s="874"/>
      <c r="J1095" s="794"/>
      <c r="K1095" s="458" t="s">
        <v>185</v>
      </c>
      <c r="L1095" s="252"/>
      <c r="M1095" s="448">
        <f t="shared" si="110"/>
        <v>0</v>
      </c>
      <c r="N1095" s="439" t="e">
        <f>#REF!*(1-$O$5)</f>
        <v>#REF!</v>
      </c>
      <c r="O1095" s="797"/>
      <c r="P1095" s="800"/>
      <c r="Q1095" s="778"/>
      <c r="R1095" s="778"/>
      <c r="S1095" s="781"/>
      <c r="T1095" s="781"/>
      <c r="U1095" s="784"/>
      <c r="Y1095" s="462"/>
      <c r="Z1095" s="505"/>
    </row>
    <row r="1096" spans="2:26" s="494" customFormat="1" ht="15" customHeight="1">
      <c r="B1096" s="786"/>
      <c r="C1096" s="816"/>
      <c r="D1096" s="876"/>
      <c r="E1096" s="876"/>
      <c r="F1096" s="876"/>
      <c r="G1096" s="818"/>
      <c r="H1096" s="791"/>
      <c r="I1096" s="874"/>
      <c r="J1096" s="794"/>
      <c r="K1096" s="458" t="s">
        <v>220</v>
      </c>
      <c r="L1096" s="252"/>
      <c r="M1096" s="448">
        <f t="shared" si="110"/>
        <v>0</v>
      </c>
      <c r="N1096" s="439" t="e">
        <f>#REF!*(1-$O$5)</f>
        <v>#REF!</v>
      </c>
      <c r="O1096" s="797"/>
      <c r="P1096" s="800"/>
      <c r="Q1096" s="778"/>
      <c r="R1096" s="778"/>
      <c r="S1096" s="781"/>
      <c r="T1096" s="781"/>
      <c r="U1096" s="784"/>
      <c r="Y1096" s="462"/>
      <c r="Z1096" s="505"/>
    </row>
    <row r="1097" spans="2:26" s="494" customFormat="1" ht="15" customHeight="1">
      <c r="B1097" s="786"/>
      <c r="C1097" s="816"/>
      <c r="D1097" s="876"/>
      <c r="E1097" s="876"/>
      <c r="F1097" s="876"/>
      <c r="G1097" s="819"/>
      <c r="H1097" s="791"/>
      <c r="I1097" s="874"/>
      <c r="J1097" s="795"/>
      <c r="K1097" s="458" t="s">
        <v>226</v>
      </c>
      <c r="L1097" s="252"/>
      <c r="M1097" s="448">
        <f t="shared" si="110"/>
        <v>0</v>
      </c>
      <c r="N1097" s="439" t="e">
        <f>#REF!*(1-$O$5)</f>
        <v>#REF!</v>
      </c>
      <c r="O1097" s="798"/>
      <c r="P1097" s="801"/>
      <c r="Q1097" s="779"/>
      <c r="R1097" s="779"/>
      <c r="S1097" s="782"/>
      <c r="T1097" s="782"/>
      <c r="U1097" s="785"/>
      <c r="Y1097" s="462"/>
      <c r="Z1097" s="505"/>
    </row>
    <row r="1098" spans="2:26" s="494" customFormat="1" ht="15" customHeight="1">
      <c r="B1098" s="786">
        <v>268</v>
      </c>
      <c r="C1098" s="816" t="s">
        <v>541</v>
      </c>
      <c r="D1098" s="875">
        <v>0.75</v>
      </c>
      <c r="E1098" s="875">
        <v>20</v>
      </c>
      <c r="F1098" s="875">
        <v>1</v>
      </c>
      <c r="G1098" s="817"/>
      <c r="H1098" s="791">
        <f t="shared" si="109"/>
        <v>0</v>
      </c>
      <c r="I1098" s="874">
        <f>H1098</f>
        <v>0</v>
      </c>
      <c r="J1098" s="793" t="e">
        <f>I1098*(1+$L$5)</f>
        <v>#REF!</v>
      </c>
      <c r="K1098" s="458" t="s">
        <v>207</v>
      </c>
      <c r="L1098" s="252"/>
      <c r="M1098" s="448">
        <f t="shared" si="110"/>
        <v>0</v>
      </c>
      <c r="N1098" s="439" t="e">
        <f>#REF!*(1-$O$5)</f>
        <v>#REF!</v>
      </c>
      <c r="O1098" s="796" t="e">
        <f>SUM(N1098*M1098,M1099*N1099,M1100*N1100,M1101*N1101)</f>
        <v>#REF!</v>
      </c>
      <c r="P1098" s="799">
        <v>20</v>
      </c>
      <c r="Q1098" s="777" t="e">
        <f>P1098*O1098</f>
        <v>#REF!</v>
      </c>
      <c r="R1098" s="777" t="e">
        <f>Q1098*(1+$R$5)</f>
        <v>#REF!</v>
      </c>
      <c r="S1098" s="780" t="e">
        <f>Q1098+P1098*I1098</f>
        <v>#REF!</v>
      </c>
      <c r="T1098" s="780" t="e">
        <f>P1098*J1098+R1098</f>
        <v>#REF!</v>
      </c>
      <c r="U1098" s="783" t="e">
        <f>T1098*(1+$U$5)</f>
        <v>#REF!</v>
      </c>
      <c r="Y1098" s="462"/>
      <c r="Z1098" s="505"/>
    </row>
    <row r="1099" spans="2:26" s="494" customFormat="1" ht="15" customHeight="1">
      <c r="B1099" s="786"/>
      <c r="C1099" s="816"/>
      <c r="D1099" s="876"/>
      <c r="E1099" s="876"/>
      <c r="F1099" s="876"/>
      <c r="G1099" s="818"/>
      <c r="H1099" s="791"/>
      <c r="I1099" s="874"/>
      <c r="J1099" s="794"/>
      <c r="K1099" s="458" t="s">
        <v>185</v>
      </c>
      <c r="L1099" s="252"/>
      <c r="M1099" s="448">
        <f t="shared" si="110"/>
        <v>0</v>
      </c>
      <c r="N1099" s="439" t="e">
        <f>#REF!*(1-$O$5)</f>
        <v>#REF!</v>
      </c>
      <c r="O1099" s="797"/>
      <c r="P1099" s="800"/>
      <c r="Q1099" s="778"/>
      <c r="R1099" s="778"/>
      <c r="S1099" s="781"/>
      <c r="T1099" s="781"/>
      <c r="U1099" s="784"/>
      <c r="Y1099" s="462"/>
      <c r="Z1099" s="505"/>
    </row>
    <row r="1100" spans="2:26" s="494" customFormat="1" ht="15" customHeight="1">
      <c r="B1100" s="786"/>
      <c r="C1100" s="816"/>
      <c r="D1100" s="876"/>
      <c r="E1100" s="876"/>
      <c r="F1100" s="876"/>
      <c r="G1100" s="818"/>
      <c r="H1100" s="791"/>
      <c r="I1100" s="874"/>
      <c r="J1100" s="794"/>
      <c r="K1100" s="458" t="s">
        <v>220</v>
      </c>
      <c r="L1100" s="252"/>
      <c r="M1100" s="448">
        <f t="shared" si="110"/>
        <v>0</v>
      </c>
      <c r="N1100" s="439" t="e">
        <f>#REF!*(1-$O$5)</f>
        <v>#REF!</v>
      </c>
      <c r="O1100" s="797"/>
      <c r="P1100" s="800"/>
      <c r="Q1100" s="778"/>
      <c r="R1100" s="778"/>
      <c r="S1100" s="781"/>
      <c r="T1100" s="781"/>
      <c r="U1100" s="784"/>
      <c r="Y1100" s="462"/>
      <c r="Z1100" s="505"/>
    </row>
    <row r="1101" spans="2:26" s="494" customFormat="1" ht="15" customHeight="1">
      <c r="B1101" s="786"/>
      <c r="C1101" s="816"/>
      <c r="D1101" s="876"/>
      <c r="E1101" s="876"/>
      <c r="F1101" s="876"/>
      <c r="G1101" s="819"/>
      <c r="H1101" s="791"/>
      <c r="I1101" s="874"/>
      <c r="J1101" s="795"/>
      <c r="K1101" s="458" t="s">
        <v>226</v>
      </c>
      <c r="L1101" s="252"/>
      <c r="M1101" s="448">
        <f t="shared" si="110"/>
        <v>0</v>
      </c>
      <c r="N1101" s="439" t="e">
        <f>#REF!*(1-$O$5)</f>
        <v>#REF!</v>
      </c>
      <c r="O1101" s="798"/>
      <c r="P1101" s="801"/>
      <c r="Q1101" s="779"/>
      <c r="R1101" s="779"/>
      <c r="S1101" s="782"/>
      <c r="T1101" s="782"/>
      <c r="U1101" s="785"/>
      <c r="Y1101" s="462"/>
      <c r="Z1101" s="505"/>
    </row>
    <row r="1102" spans="2:26" s="494" customFormat="1" ht="15" customHeight="1">
      <c r="B1102" s="786">
        <v>269</v>
      </c>
      <c r="C1102" s="816" t="s">
        <v>542</v>
      </c>
      <c r="D1102" s="875">
        <v>0.75</v>
      </c>
      <c r="E1102" s="875">
        <v>20</v>
      </c>
      <c r="F1102" s="875">
        <v>1</v>
      </c>
      <c r="G1102" s="817"/>
      <c r="H1102" s="791">
        <f t="shared" si="109"/>
        <v>0</v>
      </c>
      <c r="I1102" s="874">
        <f>H1102</f>
        <v>0</v>
      </c>
      <c r="J1102" s="793" t="e">
        <f>I1102*(1+$L$5)</f>
        <v>#REF!</v>
      </c>
      <c r="K1102" s="458" t="s">
        <v>207</v>
      </c>
      <c r="L1102" s="252"/>
      <c r="M1102" s="448">
        <f t="shared" si="110"/>
        <v>0</v>
      </c>
      <c r="N1102" s="439" t="e">
        <f>#REF!*(1-$O$5)</f>
        <v>#REF!</v>
      </c>
      <c r="O1102" s="796" t="e">
        <f>SUM(N1102*M1102,M1103*N1103,M1104*N1104,M1105*N1105)</f>
        <v>#REF!</v>
      </c>
      <c r="P1102" s="799">
        <v>21</v>
      </c>
      <c r="Q1102" s="777" t="e">
        <f>P1102*O1102</f>
        <v>#REF!</v>
      </c>
      <c r="R1102" s="777" t="e">
        <f>Q1102*(1+$R$5)</f>
        <v>#REF!</v>
      </c>
      <c r="S1102" s="780" t="e">
        <f>Q1102+P1102*I1102</f>
        <v>#REF!</v>
      </c>
      <c r="T1102" s="780" t="e">
        <f>P1102*J1102+R1102</f>
        <v>#REF!</v>
      </c>
      <c r="U1102" s="783" t="e">
        <f>T1102*(1+$U$5)</f>
        <v>#REF!</v>
      </c>
      <c r="Y1102" s="462"/>
      <c r="Z1102" s="505"/>
    </row>
    <row r="1103" spans="2:26" s="494" customFormat="1" ht="15" customHeight="1">
      <c r="B1103" s="786"/>
      <c r="C1103" s="816"/>
      <c r="D1103" s="876"/>
      <c r="E1103" s="876"/>
      <c r="F1103" s="876"/>
      <c r="G1103" s="818"/>
      <c r="H1103" s="791"/>
      <c r="I1103" s="874"/>
      <c r="J1103" s="794"/>
      <c r="K1103" s="458" t="s">
        <v>185</v>
      </c>
      <c r="L1103" s="252"/>
      <c r="M1103" s="448">
        <f t="shared" si="110"/>
        <v>0</v>
      </c>
      <c r="N1103" s="439" t="e">
        <f>#REF!*(1-$O$5)</f>
        <v>#REF!</v>
      </c>
      <c r="O1103" s="797"/>
      <c r="P1103" s="800"/>
      <c r="Q1103" s="778"/>
      <c r="R1103" s="778"/>
      <c r="S1103" s="781"/>
      <c r="T1103" s="781"/>
      <c r="U1103" s="784"/>
      <c r="Y1103" s="462"/>
      <c r="Z1103" s="505"/>
    </row>
    <row r="1104" spans="2:26" s="494" customFormat="1" ht="15" customHeight="1">
      <c r="B1104" s="786"/>
      <c r="C1104" s="816"/>
      <c r="D1104" s="876"/>
      <c r="E1104" s="876"/>
      <c r="F1104" s="876"/>
      <c r="G1104" s="818"/>
      <c r="H1104" s="791"/>
      <c r="I1104" s="874"/>
      <c r="J1104" s="794"/>
      <c r="K1104" s="458" t="s">
        <v>220</v>
      </c>
      <c r="L1104" s="252"/>
      <c r="M1104" s="448">
        <f t="shared" si="110"/>
        <v>0</v>
      </c>
      <c r="N1104" s="439" t="e">
        <f>#REF!*(1-$O$5)</f>
        <v>#REF!</v>
      </c>
      <c r="O1104" s="797"/>
      <c r="P1104" s="800"/>
      <c r="Q1104" s="778"/>
      <c r="R1104" s="778"/>
      <c r="S1104" s="781"/>
      <c r="T1104" s="781"/>
      <c r="U1104" s="784"/>
      <c r="Y1104" s="462"/>
      <c r="Z1104" s="505"/>
    </row>
    <row r="1105" spans="2:26" s="494" customFormat="1" ht="15" customHeight="1">
      <c r="B1105" s="786"/>
      <c r="C1105" s="816"/>
      <c r="D1105" s="876"/>
      <c r="E1105" s="876"/>
      <c r="F1105" s="876"/>
      <c r="G1105" s="819"/>
      <c r="H1105" s="791"/>
      <c r="I1105" s="874"/>
      <c r="J1105" s="795"/>
      <c r="K1105" s="458" t="s">
        <v>226</v>
      </c>
      <c r="L1105" s="252"/>
      <c r="M1105" s="448">
        <f t="shared" si="110"/>
        <v>0</v>
      </c>
      <c r="N1105" s="439" t="e">
        <f>#REF!*(1-$O$5)</f>
        <v>#REF!</v>
      </c>
      <c r="O1105" s="798"/>
      <c r="P1105" s="801"/>
      <c r="Q1105" s="779"/>
      <c r="R1105" s="779"/>
      <c r="S1105" s="782"/>
      <c r="T1105" s="782"/>
      <c r="U1105" s="785"/>
      <c r="Y1105" s="462"/>
      <c r="Z1105" s="505"/>
    </row>
    <row r="1106" spans="2:26" s="494" customFormat="1" ht="15" customHeight="1">
      <c r="B1106" s="786">
        <v>270</v>
      </c>
      <c r="C1106" s="816" t="s">
        <v>546</v>
      </c>
      <c r="D1106" s="875">
        <v>1</v>
      </c>
      <c r="E1106" s="875">
        <v>25</v>
      </c>
      <c r="F1106" s="875">
        <v>1</v>
      </c>
      <c r="G1106" s="817"/>
      <c r="H1106" s="791">
        <f t="shared" si="109"/>
        <v>0</v>
      </c>
      <c r="I1106" s="874">
        <f>H1106</f>
        <v>0</v>
      </c>
      <c r="J1106" s="793" t="e">
        <f>I1106*(1+$L$5)</f>
        <v>#REF!</v>
      </c>
      <c r="K1106" s="458" t="s">
        <v>207</v>
      </c>
      <c r="L1106" s="252"/>
      <c r="M1106" s="448">
        <f t="shared" si="110"/>
        <v>0</v>
      </c>
      <c r="N1106" s="439" t="e">
        <f>#REF!*(1-$O$5)</f>
        <v>#REF!</v>
      </c>
      <c r="O1106" s="796" t="e">
        <f>SUM(N1106*M1106,M1107*N1107,M1108*N1108,M1109*N1109)</f>
        <v>#REF!</v>
      </c>
      <c r="P1106" s="799">
        <v>22</v>
      </c>
      <c r="Q1106" s="777" t="e">
        <f>P1106*O1106</f>
        <v>#REF!</v>
      </c>
      <c r="R1106" s="777" t="e">
        <f>Q1106*(1+$R$5)</f>
        <v>#REF!</v>
      </c>
      <c r="S1106" s="780" t="e">
        <f>Q1106+P1106*I1106</f>
        <v>#REF!</v>
      </c>
      <c r="T1106" s="780" t="e">
        <f>P1106*J1106+R1106</f>
        <v>#REF!</v>
      </c>
      <c r="U1106" s="783" t="e">
        <f>T1106*(1+$U$5)</f>
        <v>#REF!</v>
      </c>
      <c r="Y1106" s="462"/>
      <c r="Z1106" s="505"/>
    </row>
    <row r="1107" spans="2:26" s="494" customFormat="1" ht="15" customHeight="1">
      <c r="B1107" s="786"/>
      <c r="C1107" s="816"/>
      <c r="D1107" s="876"/>
      <c r="E1107" s="876"/>
      <c r="F1107" s="876"/>
      <c r="G1107" s="818"/>
      <c r="H1107" s="791"/>
      <c r="I1107" s="874"/>
      <c r="J1107" s="794"/>
      <c r="K1107" s="458" t="s">
        <v>185</v>
      </c>
      <c r="L1107" s="252"/>
      <c r="M1107" s="448">
        <f t="shared" si="110"/>
        <v>0</v>
      </c>
      <c r="N1107" s="439" t="e">
        <f>#REF!*(1-$O$5)</f>
        <v>#REF!</v>
      </c>
      <c r="O1107" s="797"/>
      <c r="P1107" s="800"/>
      <c r="Q1107" s="778"/>
      <c r="R1107" s="778"/>
      <c r="S1107" s="781"/>
      <c r="T1107" s="781"/>
      <c r="U1107" s="784"/>
      <c r="Y1107" s="462"/>
      <c r="Z1107" s="505"/>
    </row>
    <row r="1108" spans="2:26" s="494" customFormat="1" ht="15" customHeight="1">
      <c r="B1108" s="786"/>
      <c r="C1108" s="816"/>
      <c r="D1108" s="876"/>
      <c r="E1108" s="876"/>
      <c r="F1108" s="876"/>
      <c r="G1108" s="818"/>
      <c r="H1108" s="791"/>
      <c r="I1108" s="874"/>
      <c r="J1108" s="794"/>
      <c r="K1108" s="458" t="s">
        <v>220</v>
      </c>
      <c r="L1108" s="252"/>
      <c r="M1108" s="448">
        <f t="shared" si="110"/>
        <v>0</v>
      </c>
      <c r="N1108" s="439" t="e">
        <f>#REF!*(1-$O$5)</f>
        <v>#REF!</v>
      </c>
      <c r="O1108" s="797"/>
      <c r="P1108" s="800"/>
      <c r="Q1108" s="778"/>
      <c r="R1108" s="778"/>
      <c r="S1108" s="781"/>
      <c r="T1108" s="781"/>
      <c r="U1108" s="784"/>
      <c r="Y1108" s="462"/>
      <c r="Z1108" s="505"/>
    </row>
    <row r="1109" spans="2:26" s="494" customFormat="1" ht="15" customHeight="1">
      <c r="B1109" s="786"/>
      <c r="C1109" s="816"/>
      <c r="D1109" s="876"/>
      <c r="E1109" s="876"/>
      <c r="F1109" s="876"/>
      <c r="G1109" s="819"/>
      <c r="H1109" s="791"/>
      <c r="I1109" s="874"/>
      <c r="J1109" s="795"/>
      <c r="K1109" s="458" t="s">
        <v>226</v>
      </c>
      <c r="L1109" s="252"/>
      <c r="M1109" s="448">
        <f t="shared" si="110"/>
        <v>0</v>
      </c>
      <c r="N1109" s="439" t="e">
        <f>#REF!*(1-$O$5)</f>
        <v>#REF!</v>
      </c>
      <c r="O1109" s="798"/>
      <c r="P1109" s="801"/>
      <c r="Q1109" s="779"/>
      <c r="R1109" s="779"/>
      <c r="S1109" s="782"/>
      <c r="T1109" s="782"/>
      <c r="U1109" s="785"/>
      <c r="Y1109" s="462"/>
      <c r="Z1109" s="505"/>
    </row>
    <row r="1110" spans="2:26" s="494" customFormat="1" ht="15" customHeight="1">
      <c r="B1110" s="786">
        <v>271</v>
      </c>
      <c r="C1110" s="816" t="s">
        <v>547</v>
      </c>
      <c r="D1110" s="875">
        <v>1</v>
      </c>
      <c r="E1110" s="875">
        <v>25</v>
      </c>
      <c r="F1110" s="875">
        <v>1</v>
      </c>
      <c r="G1110" s="817"/>
      <c r="H1110" s="791">
        <f t="shared" si="109"/>
        <v>0</v>
      </c>
      <c r="I1110" s="874">
        <f>H1110</f>
        <v>0</v>
      </c>
      <c r="J1110" s="793" t="e">
        <f>I1110*(1+$L$5)</f>
        <v>#REF!</v>
      </c>
      <c r="K1110" s="458" t="s">
        <v>207</v>
      </c>
      <c r="L1110" s="252"/>
      <c r="M1110" s="448">
        <f t="shared" si="110"/>
        <v>0</v>
      </c>
      <c r="N1110" s="439" t="e">
        <f>#REF!*(1-$O$5)</f>
        <v>#REF!</v>
      </c>
      <c r="O1110" s="796" t="e">
        <f>SUM(N1110*M1110,M1111*N1111,M1112*N1112,M1113*N1113)</f>
        <v>#REF!</v>
      </c>
      <c r="P1110" s="799">
        <v>23</v>
      </c>
      <c r="Q1110" s="777" t="e">
        <f>P1110*O1110</f>
        <v>#REF!</v>
      </c>
      <c r="R1110" s="777" t="e">
        <f>Q1110*(1+$R$5)</f>
        <v>#REF!</v>
      </c>
      <c r="S1110" s="780" t="e">
        <f>Q1110+P1110*I1110</f>
        <v>#REF!</v>
      </c>
      <c r="T1110" s="780" t="e">
        <f>P1110*J1110+R1110</f>
        <v>#REF!</v>
      </c>
      <c r="U1110" s="783" t="e">
        <f>T1110*(1+$U$5)</f>
        <v>#REF!</v>
      </c>
      <c r="Y1110" s="462"/>
      <c r="Z1110" s="505"/>
    </row>
    <row r="1111" spans="2:26" s="494" customFormat="1" ht="15" customHeight="1">
      <c r="B1111" s="786"/>
      <c r="C1111" s="816"/>
      <c r="D1111" s="876"/>
      <c r="E1111" s="876"/>
      <c r="F1111" s="876"/>
      <c r="G1111" s="818"/>
      <c r="H1111" s="791"/>
      <c r="I1111" s="874"/>
      <c r="J1111" s="794"/>
      <c r="K1111" s="458" t="s">
        <v>185</v>
      </c>
      <c r="L1111" s="252"/>
      <c r="M1111" s="448">
        <f t="shared" si="110"/>
        <v>0</v>
      </c>
      <c r="N1111" s="439" t="e">
        <f>#REF!*(1-$O$5)</f>
        <v>#REF!</v>
      </c>
      <c r="O1111" s="797"/>
      <c r="P1111" s="800"/>
      <c r="Q1111" s="778"/>
      <c r="R1111" s="778"/>
      <c r="S1111" s="781"/>
      <c r="T1111" s="781"/>
      <c r="U1111" s="784"/>
      <c r="Y1111" s="462"/>
      <c r="Z1111" s="505"/>
    </row>
    <row r="1112" spans="2:26" s="494" customFormat="1" ht="15" customHeight="1">
      <c r="B1112" s="786"/>
      <c r="C1112" s="816"/>
      <c r="D1112" s="876"/>
      <c r="E1112" s="876"/>
      <c r="F1112" s="876"/>
      <c r="G1112" s="818"/>
      <c r="H1112" s="791"/>
      <c r="I1112" s="874"/>
      <c r="J1112" s="794"/>
      <c r="K1112" s="458" t="s">
        <v>220</v>
      </c>
      <c r="L1112" s="252"/>
      <c r="M1112" s="448">
        <f t="shared" si="110"/>
        <v>0</v>
      </c>
      <c r="N1112" s="439" t="e">
        <f>#REF!*(1-$O$5)</f>
        <v>#REF!</v>
      </c>
      <c r="O1112" s="797"/>
      <c r="P1112" s="800"/>
      <c r="Q1112" s="778"/>
      <c r="R1112" s="778"/>
      <c r="S1112" s="781"/>
      <c r="T1112" s="781"/>
      <c r="U1112" s="784"/>
      <c r="Y1112" s="462"/>
      <c r="Z1112" s="505"/>
    </row>
    <row r="1113" spans="2:26" s="494" customFormat="1" ht="15" customHeight="1">
      <c r="B1113" s="786"/>
      <c r="C1113" s="816"/>
      <c r="D1113" s="876"/>
      <c r="E1113" s="876"/>
      <c r="F1113" s="876"/>
      <c r="G1113" s="819"/>
      <c r="H1113" s="791"/>
      <c r="I1113" s="874"/>
      <c r="J1113" s="795"/>
      <c r="K1113" s="458" t="s">
        <v>226</v>
      </c>
      <c r="L1113" s="252"/>
      <c r="M1113" s="448">
        <f t="shared" si="110"/>
        <v>0</v>
      </c>
      <c r="N1113" s="439" t="e">
        <f>#REF!*(1-$O$5)</f>
        <v>#REF!</v>
      </c>
      <c r="O1113" s="798"/>
      <c r="P1113" s="801"/>
      <c r="Q1113" s="779"/>
      <c r="R1113" s="779"/>
      <c r="S1113" s="782"/>
      <c r="T1113" s="782"/>
      <c r="U1113" s="785"/>
      <c r="Y1113" s="462"/>
      <c r="Z1113" s="505"/>
    </row>
    <row r="1114" spans="2:26" s="494" customFormat="1" ht="15" customHeight="1">
      <c r="B1114" s="786">
        <v>272</v>
      </c>
      <c r="C1114" s="816" t="s">
        <v>548</v>
      </c>
      <c r="D1114" s="875">
        <v>1</v>
      </c>
      <c r="E1114" s="875">
        <v>25</v>
      </c>
      <c r="F1114" s="875">
        <v>1</v>
      </c>
      <c r="G1114" s="817"/>
      <c r="H1114" s="791">
        <f t="shared" si="109"/>
        <v>0</v>
      </c>
      <c r="I1114" s="874">
        <f>H1114</f>
        <v>0</v>
      </c>
      <c r="J1114" s="793" t="e">
        <f>I1114*(1+$L$5)</f>
        <v>#REF!</v>
      </c>
      <c r="K1114" s="458" t="s">
        <v>207</v>
      </c>
      <c r="L1114" s="252"/>
      <c r="M1114" s="448">
        <f t="shared" si="110"/>
        <v>0</v>
      </c>
      <c r="N1114" s="439" t="e">
        <f>#REF!*(1-$O$5)</f>
        <v>#REF!</v>
      </c>
      <c r="O1114" s="796" t="e">
        <f>SUM(N1114*M1114,M1115*N1115,M1116*N1116,M1117*N1117)</f>
        <v>#REF!</v>
      </c>
      <c r="P1114" s="799">
        <v>24</v>
      </c>
      <c r="Q1114" s="777" t="e">
        <f>P1114*O1114</f>
        <v>#REF!</v>
      </c>
      <c r="R1114" s="777" t="e">
        <f>Q1114*(1+$R$5)</f>
        <v>#REF!</v>
      </c>
      <c r="S1114" s="780" t="e">
        <f>Q1114+P1114*I1114</f>
        <v>#REF!</v>
      </c>
      <c r="T1114" s="780" t="e">
        <f>P1114*J1114+R1114</f>
        <v>#REF!</v>
      </c>
      <c r="U1114" s="783" t="e">
        <f>T1114*(1+$U$5)</f>
        <v>#REF!</v>
      </c>
      <c r="Y1114" s="462"/>
      <c r="Z1114" s="505"/>
    </row>
    <row r="1115" spans="2:26" s="494" customFormat="1" ht="15" customHeight="1">
      <c r="B1115" s="786"/>
      <c r="C1115" s="816"/>
      <c r="D1115" s="876"/>
      <c r="E1115" s="876"/>
      <c r="F1115" s="876"/>
      <c r="G1115" s="818"/>
      <c r="H1115" s="791"/>
      <c r="I1115" s="874"/>
      <c r="J1115" s="794"/>
      <c r="K1115" s="458" t="s">
        <v>185</v>
      </c>
      <c r="L1115" s="252"/>
      <c r="M1115" s="448">
        <f t="shared" si="110"/>
        <v>0</v>
      </c>
      <c r="N1115" s="439" t="e">
        <f>#REF!*(1-$O$5)</f>
        <v>#REF!</v>
      </c>
      <c r="O1115" s="797"/>
      <c r="P1115" s="800"/>
      <c r="Q1115" s="778"/>
      <c r="R1115" s="778"/>
      <c r="S1115" s="781"/>
      <c r="T1115" s="781"/>
      <c r="U1115" s="784"/>
      <c r="Y1115" s="462"/>
      <c r="Z1115" s="505"/>
    </row>
    <row r="1116" spans="2:26" s="494" customFormat="1" ht="15" customHeight="1">
      <c r="B1116" s="786"/>
      <c r="C1116" s="816"/>
      <c r="D1116" s="876"/>
      <c r="E1116" s="876"/>
      <c r="F1116" s="876"/>
      <c r="G1116" s="818"/>
      <c r="H1116" s="791"/>
      <c r="I1116" s="874"/>
      <c r="J1116" s="794"/>
      <c r="K1116" s="458" t="s">
        <v>220</v>
      </c>
      <c r="L1116" s="252"/>
      <c r="M1116" s="448">
        <f t="shared" si="110"/>
        <v>0</v>
      </c>
      <c r="N1116" s="439" t="e">
        <f>#REF!*(1-$O$5)</f>
        <v>#REF!</v>
      </c>
      <c r="O1116" s="797"/>
      <c r="P1116" s="800"/>
      <c r="Q1116" s="778"/>
      <c r="R1116" s="778"/>
      <c r="S1116" s="781"/>
      <c r="T1116" s="781"/>
      <c r="U1116" s="784"/>
      <c r="Y1116" s="462"/>
      <c r="Z1116" s="505"/>
    </row>
    <row r="1117" spans="2:26" s="494" customFormat="1" ht="15" customHeight="1">
      <c r="B1117" s="786"/>
      <c r="C1117" s="816"/>
      <c r="D1117" s="876"/>
      <c r="E1117" s="876"/>
      <c r="F1117" s="876"/>
      <c r="G1117" s="819"/>
      <c r="H1117" s="791"/>
      <c r="I1117" s="874"/>
      <c r="J1117" s="795"/>
      <c r="K1117" s="458" t="s">
        <v>226</v>
      </c>
      <c r="L1117" s="252"/>
      <c r="M1117" s="448">
        <f t="shared" si="110"/>
        <v>0</v>
      </c>
      <c r="N1117" s="439" t="e">
        <f>#REF!*(1-$O$5)</f>
        <v>#REF!</v>
      </c>
      <c r="O1117" s="798"/>
      <c r="P1117" s="801"/>
      <c r="Q1117" s="779"/>
      <c r="R1117" s="779"/>
      <c r="S1117" s="782"/>
      <c r="T1117" s="782"/>
      <c r="U1117" s="785"/>
      <c r="Y1117" s="462"/>
      <c r="Z1117" s="505"/>
    </row>
    <row r="1118" spans="2:26" s="494" customFormat="1" ht="15" customHeight="1">
      <c r="B1118" s="786">
        <v>273</v>
      </c>
      <c r="C1118" s="816" t="s">
        <v>549</v>
      </c>
      <c r="D1118" s="875">
        <v>1.25</v>
      </c>
      <c r="E1118" s="875">
        <v>32</v>
      </c>
      <c r="F1118" s="875">
        <v>1</v>
      </c>
      <c r="G1118" s="817"/>
      <c r="H1118" s="791">
        <f t="shared" si="109"/>
        <v>0</v>
      </c>
      <c r="I1118" s="874">
        <f>H1118</f>
        <v>0</v>
      </c>
      <c r="J1118" s="793" t="e">
        <f>I1118*(1+$L$5)</f>
        <v>#REF!</v>
      </c>
      <c r="K1118" s="458" t="s">
        <v>207</v>
      </c>
      <c r="L1118" s="252"/>
      <c r="M1118" s="448">
        <f t="shared" si="110"/>
        <v>0</v>
      </c>
      <c r="N1118" s="439" t="e">
        <f>#REF!*(1-$O$5)</f>
        <v>#REF!</v>
      </c>
      <c r="O1118" s="796" t="e">
        <f>SUM(N1118*M1118,M1119*N1119,M1120*N1120,M1121*N1121)</f>
        <v>#REF!</v>
      </c>
      <c r="P1118" s="799">
        <v>25</v>
      </c>
      <c r="Q1118" s="777" t="e">
        <f>P1118*O1118</f>
        <v>#REF!</v>
      </c>
      <c r="R1118" s="777" t="e">
        <f>Q1118*(1+$R$5)</f>
        <v>#REF!</v>
      </c>
      <c r="S1118" s="780" t="e">
        <f>Q1118+P1118*I1118</f>
        <v>#REF!</v>
      </c>
      <c r="T1118" s="780" t="e">
        <f>P1118*J1118+R1118</f>
        <v>#REF!</v>
      </c>
      <c r="U1118" s="783" t="e">
        <f>T1118*(1+$U$5)</f>
        <v>#REF!</v>
      </c>
      <c r="Y1118" s="462"/>
      <c r="Z1118" s="505"/>
    </row>
    <row r="1119" spans="2:26" s="494" customFormat="1" ht="15" customHeight="1">
      <c r="B1119" s="786"/>
      <c r="C1119" s="816"/>
      <c r="D1119" s="876"/>
      <c r="E1119" s="876"/>
      <c r="F1119" s="876"/>
      <c r="G1119" s="818"/>
      <c r="H1119" s="791"/>
      <c r="I1119" s="874"/>
      <c r="J1119" s="794"/>
      <c r="K1119" s="458" t="s">
        <v>185</v>
      </c>
      <c r="L1119" s="252"/>
      <c r="M1119" s="448">
        <f t="shared" si="110"/>
        <v>0</v>
      </c>
      <c r="N1119" s="439" t="e">
        <f>#REF!*(1-$O$5)</f>
        <v>#REF!</v>
      </c>
      <c r="O1119" s="797"/>
      <c r="P1119" s="800"/>
      <c r="Q1119" s="778"/>
      <c r="R1119" s="778"/>
      <c r="S1119" s="781"/>
      <c r="T1119" s="781"/>
      <c r="U1119" s="784"/>
      <c r="Y1119" s="462"/>
      <c r="Z1119" s="505"/>
    </row>
    <row r="1120" spans="2:26" s="494" customFormat="1" ht="15" customHeight="1">
      <c r="B1120" s="786"/>
      <c r="C1120" s="816"/>
      <c r="D1120" s="876"/>
      <c r="E1120" s="876"/>
      <c r="F1120" s="876"/>
      <c r="G1120" s="818"/>
      <c r="H1120" s="791"/>
      <c r="I1120" s="874"/>
      <c r="J1120" s="794"/>
      <c r="K1120" s="458" t="s">
        <v>220</v>
      </c>
      <c r="L1120" s="252"/>
      <c r="M1120" s="448">
        <f t="shared" si="110"/>
        <v>0</v>
      </c>
      <c r="N1120" s="439" t="e">
        <f>#REF!*(1-$O$5)</f>
        <v>#REF!</v>
      </c>
      <c r="O1120" s="797"/>
      <c r="P1120" s="800"/>
      <c r="Q1120" s="778"/>
      <c r="R1120" s="778"/>
      <c r="S1120" s="781"/>
      <c r="T1120" s="781"/>
      <c r="U1120" s="784"/>
      <c r="Y1120" s="462"/>
      <c r="Z1120" s="505"/>
    </row>
    <row r="1121" spans="2:26" s="494" customFormat="1" ht="15" customHeight="1">
      <c r="B1121" s="786"/>
      <c r="C1121" s="816"/>
      <c r="D1121" s="876"/>
      <c r="E1121" s="876"/>
      <c r="F1121" s="876"/>
      <c r="G1121" s="819"/>
      <c r="H1121" s="791"/>
      <c r="I1121" s="874"/>
      <c r="J1121" s="795"/>
      <c r="K1121" s="458" t="s">
        <v>226</v>
      </c>
      <c r="L1121" s="252"/>
      <c r="M1121" s="448">
        <f t="shared" si="110"/>
        <v>0</v>
      </c>
      <c r="N1121" s="439" t="e">
        <f>#REF!*(1-$O$5)</f>
        <v>#REF!</v>
      </c>
      <c r="O1121" s="798"/>
      <c r="P1121" s="801"/>
      <c r="Q1121" s="779"/>
      <c r="R1121" s="779"/>
      <c r="S1121" s="782"/>
      <c r="T1121" s="782"/>
      <c r="U1121" s="785"/>
      <c r="Y1121" s="462"/>
      <c r="Z1121" s="505"/>
    </row>
    <row r="1122" spans="2:26" s="494" customFormat="1" ht="15" customHeight="1">
      <c r="B1122" s="786">
        <v>274</v>
      </c>
      <c r="C1122" s="816" t="s">
        <v>550</v>
      </c>
      <c r="D1122" s="875">
        <v>1.25</v>
      </c>
      <c r="E1122" s="875">
        <v>32</v>
      </c>
      <c r="F1122" s="875">
        <v>1</v>
      </c>
      <c r="G1122" s="817"/>
      <c r="H1122" s="791">
        <f t="shared" si="109"/>
        <v>0</v>
      </c>
      <c r="I1122" s="874">
        <f>H1122</f>
        <v>0</v>
      </c>
      <c r="J1122" s="793" t="e">
        <f>I1122*(1+$L$5)</f>
        <v>#REF!</v>
      </c>
      <c r="K1122" s="458" t="s">
        <v>207</v>
      </c>
      <c r="L1122" s="252"/>
      <c r="M1122" s="448">
        <f t="shared" si="110"/>
        <v>0</v>
      </c>
      <c r="N1122" s="439" t="e">
        <f>#REF!*(1-$O$5)</f>
        <v>#REF!</v>
      </c>
      <c r="O1122" s="796" t="e">
        <f>SUM(N1122*M1122,M1123*N1123,M1124*N1124,M1125*N1125)</f>
        <v>#REF!</v>
      </c>
      <c r="P1122" s="799">
        <v>26</v>
      </c>
      <c r="Q1122" s="777" t="e">
        <f>P1122*O1122</f>
        <v>#REF!</v>
      </c>
      <c r="R1122" s="777" t="e">
        <f>Q1122*(1+$R$5)</f>
        <v>#REF!</v>
      </c>
      <c r="S1122" s="780" t="e">
        <f>Q1122+P1122*I1122</f>
        <v>#REF!</v>
      </c>
      <c r="T1122" s="780" t="e">
        <f>P1122*J1122+R1122</f>
        <v>#REF!</v>
      </c>
      <c r="U1122" s="783" t="e">
        <f>T1122*(1+$U$5)</f>
        <v>#REF!</v>
      </c>
      <c r="Y1122" s="462"/>
      <c r="Z1122" s="505"/>
    </row>
    <row r="1123" spans="2:26" s="494" customFormat="1" ht="15" customHeight="1">
      <c r="B1123" s="786"/>
      <c r="C1123" s="816"/>
      <c r="D1123" s="876"/>
      <c r="E1123" s="876"/>
      <c r="F1123" s="876"/>
      <c r="G1123" s="818"/>
      <c r="H1123" s="791"/>
      <c r="I1123" s="874"/>
      <c r="J1123" s="794"/>
      <c r="K1123" s="458" t="s">
        <v>185</v>
      </c>
      <c r="L1123" s="252"/>
      <c r="M1123" s="448">
        <f t="shared" si="110"/>
        <v>0</v>
      </c>
      <c r="N1123" s="439" t="e">
        <f>#REF!*(1-$O$5)</f>
        <v>#REF!</v>
      </c>
      <c r="O1123" s="797"/>
      <c r="P1123" s="800"/>
      <c r="Q1123" s="778"/>
      <c r="R1123" s="778"/>
      <c r="S1123" s="781"/>
      <c r="T1123" s="781"/>
      <c r="U1123" s="784"/>
      <c r="Y1123" s="462"/>
      <c r="Z1123" s="505"/>
    </row>
    <row r="1124" spans="2:26" s="494" customFormat="1" ht="15" customHeight="1">
      <c r="B1124" s="786"/>
      <c r="C1124" s="816"/>
      <c r="D1124" s="876"/>
      <c r="E1124" s="876"/>
      <c r="F1124" s="876"/>
      <c r="G1124" s="818"/>
      <c r="H1124" s="791"/>
      <c r="I1124" s="874"/>
      <c r="J1124" s="794"/>
      <c r="K1124" s="458" t="s">
        <v>220</v>
      </c>
      <c r="L1124" s="252"/>
      <c r="M1124" s="448">
        <f t="shared" si="110"/>
        <v>0</v>
      </c>
      <c r="N1124" s="439" t="e">
        <f>#REF!*(1-$O$5)</f>
        <v>#REF!</v>
      </c>
      <c r="O1124" s="797"/>
      <c r="P1124" s="800"/>
      <c r="Q1124" s="778"/>
      <c r="R1124" s="778"/>
      <c r="S1124" s="781"/>
      <c r="T1124" s="781"/>
      <c r="U1124" s="784"/>
      <c r="Y1124" s="462"/>
      <c r="Z1124" s="505"/>
    </row>
    <row r="1125" spans="2:26" s="494" customFormat="1" ht="15" customHeight="1">
      <c r="B1125" s="786"/>
      <c r="C1125" s="816"/>
      <c r="D1125" s="876"/>
      <c r="E1125" s="876"/>
      <c r="F1125" s="876"/>
      <c r="G1125" s="819"/>
      <c r="H1125" s="791"/>
      <c r="I1125" s="874"/>
      <c r="J1125" s="795"/>
      <c r="K1125" s="458" t="s">
        <v>226</v>
      </c>
      <c r="L1125" s="252"/>
      <c r="M1125" s="448">
        <f t="shared" si="110"/>
        <v>0</v>
      </c>
      <c r="N1125" s="439" t="e">
        <f>#REF!*(1-$O$5)</f>
        <v>#REF!</v>
      </c>
      <c r="O1125" s="798"/>
      <c r="P1125" s="801"/>
      <c r="Q1125" s="779"/>
      <c r="R1125" s="779"/>
      <c r="S1125" s="782"/>
      <c r="T1125" s="782"/>
      <c r="U1125" s="785"/>
      <c r="Y1125" s="462"/>
      <c r="Z1125" s="505"/>
    </row>
    <row r="1126" spans="2:26" s="494" customFormat="1" ht="15" customHeight="1">
      <c r="B1126" s="786">
        <v>275</v>
      </c>
      <c r="C1126" s="816" t="s">
        <v>551</v>
      </c>
      <c r="D1126" s="875">
        <v>1.25</v>
      </c>
      <c r="E1126" s="875">
        <v>32</v>
      </c>
      <c r="F1126" s="875">
        <v>1</v>
      </c>
      <c r="G1126" s="817"/>
      <c r="H1126" s="791">
        <f t="shared" si="109"/>
        <v>0</v>
      </c>
      <c r="I1126" s="874">
        <f>H1126</f>
        <v>0</v>
      </c>
      <c r="J1126" s="793" t="e">
        <f>I1126*(1+$L$5)</f>
        <v>#REF!</v>
      </c>
      <c r="K1126" s="458" t="s">
        <v>207</v>
      </c>
      <c r="L1126" s="252"/>
      <c r="M1126" s="448">
        <f t="shared" si="110"/>
        <v>0</v>
      </c>
      <c r="N1126" s="439" t="e">
        <f>#REF!*(1-$O$5)</f>
        <v>#REF!</v>
      </c>
      <c r="O1126" s="796" t="e">
        <f>SUM(N1126*M1126,M1127*N1127,M1128*N1128,M1129*N1129)</f>
        <v>#REF!</v>
      </c>
      <c r="P1126" s="799">
        <v>27</v>
      </c>
      <c r="Q1126" s="777" t="e">
        <f>P1126*O1126</f>
        <v>#REF!</v>
      </c>
      <c r="R1126" s="777" t="e">
        <f>Q1126*(1+$R$5)</f>
        <v>#REF!</v>
      </c>
      <c r="S1126" s="780" t="e">
        <f>Q1126+P1126*I1126</f>
        <v>#REF!</v>
      </c>
      <c r="T1126" s="780" t="e">
        <f>P1126*J1126+R1126</f>
        <v>#REF!</v>
      </c>
      <c r="U1126" s="783" t="e">
        <f>T1126*(1+$U$5)</f>
        <v>#REF!</v>
      </c>
      <c r="Y1126" s="462"/>
      <c r="Z1126" s="505"/>
    </row>
    <row r="1127" spans="2:26" s="494" customFormat="1" ht="15" customHeight="1">
      <c r="B1127" s="786"/>
      <c r="C1127" s="816"/>
      <c r="D1127" s="876"/>
      <c r="E1127" s="876"/>
      <c r="F1127" s="876"/>
      <c r="G1127" s="818"/>
      <c r="H1127" s="791"/>
      <c r="I1127" s="874"/>
      <c r="J1127" s="794"/>
      <c r="K1127" s="458" t="s">
        <v>185</v>
      </c>
      <c r="L1127" s="252"/>
      <c r="M1127" s="448">
        <f t="shared" si="110"/>
        <v>0</v>
      </c>
      <c r="N1127" s="439" t="e">
        <f>#REF!*(1-$O$5)</f>
        <v>#REF!</v>
      </c>
      <c r="O1127" s="797"/>
      <c r="P1127" s="800"/>
      <c r="Q1127" s="778"/>
      <c r="R1127" s="778"/>
      <c r="S1127" s="781"/>
      <c r="T1127" s="781"/>
      <c r="U1127" s="784"/>
      <c r="Y1127" s="462"/>
      <c r="Z1127" s="505"/>
    </row>
    <row r="1128" spans="2:26" s="494" customFormat="1" ht="15" customHeight="1">
      <c r="B1128" s="786"/>
      <c r="C1128" s="816"/>
      <c r="D1128" s="876"/>
      <c r="E1128" s="876"/>
      <c r="F1128" s="876"/>
      <c r="G1128" s="818"/>
      <c r="H1128" s="791"/>
      <c r="I1128" s="874"/>
      <c r="J1128" s="794"/>
      <c r="K1128" s="458" t="s">
        <v>220</v>
      </c>
      <c r="L1128" s="252"/>
      <c r="M1128" s="448">
        <f t="shared" si="110"/>
        <v>0</v>
      </c>
      <c r="N1128" s="439" t="e">
        <f>#REF!*(1-$O$5)</f>
        <v>#REF!</v>
      </c>
      <c r="O1128" s="797"/>
      <c r="P1128" s="800"/>
      <c r="Q1128" s="778"/>
      <c r="R1128" s="778"/>
      <c r="S1128" s="781"/>
      <c r="T1128" s="781"/>
      <c r="U1128" s="784"/>
      <c r="Y1128" s="462"/>
      <c r="Z1128" s="505"/>
    </row>
    <row r="1129" spans="2:26" s="494" customFormat="1" ht="15" customHeight="1">
      <c r="B1129" s="786"/>
      <c r="C1129" s="816"/>
      <c r="D1129" s="876"/>
      <c r="E1129" s="876"/>
      <c r="F1129" s="876"/>
      <c r="G1129" s="819"/>
      <c r="H1129" s="791"/>
      <c r="I1129" s="874"/>
      <c r="J1129" s="795"/>
      <c r="K1129" s="458" t="s">
        <v>226</v>
      </c>
      <c r="L1129" s="252"/>
      <c r="M1129" s="448">
        <f t="shared" si="110"/>
        <v>0</v>
      </c>
      <c r="N1129" s="439" t="e">
        <f>#REF!*(1-$O$5)</f>
        <v>#REF!</v>
      </c>
      <c r="O1129" s="798"/>
      <c r="P1129" s="801"/>
      <c r="Q1129" s="779"/>
      <c r="R1129" s="779"/>
      <c r="S1129" s="782"/>
      <c r="T1129" s="782"/>
      <c r="U1129" s="785"/>
      <c r="Y1129" s="462"/>
      <c r="Z1129" s="505"/>
    </row>
    <row r="1130" spans="2:26" s="494" customFormat="1" ht="15" customHeight="1">
      <c r="B1130" s="786">
        <v>276</v>
      </c>
      <c r="C1130" s="816" t="s">
        <v>552</v>
      </c>
      <c r="D1130" s="875">
        <v>1.5</v>
      </c>
      <c r="E1130" s="875">
        <v>40</v>
      </c>
      <c r="F1130" s="875">
        <v>1</v>
      </c>
      <c r="G1130" s="817"/>
      <c r="H1130" s="791">
        <f t="shared" si="109"/>
        <v>0</v>
      </c>
      <c r="I1130" s="874">
        <f>H1130</f>
        <v>0</v>
      </c>
      <c r="J1130" s="793" t="e">
        <f>I1130*(1+$L$5)</f>
        <v>#REF!</v>
      </c>
      <c r="K1130" s="458" t="s">
        <v>207</v>
      </c>
      <c r="L1130" s="252"/>
      <c r="M1130" s="448">
        <f t="shared" si="110"/>
        <v>0</v>
      </c>
      <c r="N1130" s="439" t="e">
        <f>#REF!*(1-$O$5)</f>
        <v>#REF!</v>
      </c>
      <c r="O1130" s="796" t="e">
        <f>SUM(N1130*M1130,M1131*N1131,M1132*N1132,M1133*N1133)</f>
        <v>#REF!</v>
      </c>
      <c r="P1130" s="799">
        <v>28</v>
      </c>
      <c r="Q1130" s="777" t="e">
        <f>P1130*O1130</f>
        <v>#REF!</v>
      </c>
      <c r="R1130" s="777" t="e">
        <f>Q1130*(1+$R$5)</f>
        <v>#REF!</v>
      </c>
      <c r="S1130" s="780" t="e">
        <f>Q1130+P1130*I1130</f>
        <v>#REF!</v>
      </c>
      <c r="T1130" s="780" t="e">
        <f>P1130*J1130+R1130</f>
        <v>#REF!</v>
      </c>
      <c r="U1130" s="783" t="e">
        <f>T1130*(1+$U$5)</f>
        <v>#REF!</v>
      </c>
      <c r="Y1130" s="462"/>
      <c r="Z1130" s="505"/>
    </row>
    <row r="1131" spans="2:26" s="494" customFormat="1" ht="15" customHeight="1">
      <c r="B1131" s="786"/>
      <c r="C1131" s="816"/>
      <c r="D1131" s="876"/>
      <c r="E1131" s="876"/>
      <c r="F1131" s="876"/>
      <c r="G1131" s="818"/>
      <c r="H1131" s="791"/>
      <c r="I1131" s="874"/>
      <c r="J1131" s="794"/>
      <c r="K1131" s="458" t="s">
        <v>185</v>
      </c>
      <c r="L1131" s="252"/>
      <c r="M1131" s="448">
        <f t="shared" si="110"/>
        <v>0</v>
      </c>
      <c r="N1131" s="439" t="e">
        <f>#REF!*(1-$O$5)</f>
        <v>#REF!</v>
      </c>
      <c r="O1131" s="797"/>
      <c r="P1131" s="800"/>
      <c r="Q1131" s="778"/>
      <c r="R1131" s="778"/>
      <c r="S1131" s="781"/>
      <c r="T1131" s="781"/>
      <c r="U1131" s="784"/>
      <c r="Y1131" s="462"/>
      <c r="Z1131" s="505"/>
    </row>
    <row r="1132" spans="2:26" s="494" customFormat="1" ht="15" customHeight="1">
      <c r="B1132" s="786"/>
      <c r="C1132" s="816"/>
      <c r="D1132" s="876"/>
      <c r="E1132" s="876"/>
      <c r="F1132" s="876"/>
      <c r="G1132" s="818"/>
      <c r="H1132" s="791"/>
      <c r="I1132" s="874"/>
      <c r="J1132" s="794"/>
      <c r="K1132" s="458" t="s">
        <v>220</v>
      </c>
      <c r="L1132" s="252"/>
      <c r="M1132" s="448">
        <f t="shared" si="110"/>
        <v>0</v>
      </c>
      <c r="N1132" s="439" t="e">
        <f>#REF!*(1-$O$5)</f>
        <v>#REF!</v>
      </c>
      <c r="O1132" s="797"/>
      <c r="P1132" s="800"/>
      <c r="Q1132" s="778"/>
      <c r="R1132" s="778"/>
      <c r="S1132" s="781"/>
      <c r="T1132" s="781"/>
      <c r="U1132" s="784"/>
      <c r="Y1132" s="462"/>
      <c r="Z1132" s="505"/>
    </row>
    <row r="1133" spans="2:26" s="494" customFormat="1" ht="15" customHeight="1">
      <c r="B1133" s="786"/>
      <c r="C1133" s="816"/>
      <c r="D1133" s="876"/>
      <c r="E1133" s="876"/>
      <c r="F1133" s="876"/>
      <c r="G1133" s="819"/>
      <c r="H1133" s="791"/>
      <c r="I1133" s="874"/>
      <c r="J1133" s="795"/>
      <c r="K1133" s="458" t="s">
        <v>226</v>
      </c>
      <c r="L1133" s="252"/>
      <c r="M1133" s="448">
        <f t="shared" si="110"/>
        <v>0</v>
      </c>
      <c r="N1133" s="439" t="e">
        <f>#REF!*(1-$O$5)</f>
        <v>#REF!</v>
      </c>
      <c r="O1133" s="798"/>
      <c r="P1133" s="801"/>
      <c r="Q1133" s="779"/>
      <c r="R1133" s="779"/>
      <c r="S1133" s="782"/>
      <c r="T1133" s="782"/>
      <c r="U1133" s="785"/>
      <c r="Y1133" s="462"/>
      <c r="Z1133" s="505"/>
    </row>
    <row r="1134" spans="2:26" s="494" customFormat="1" ht="15" customHeight="1">
      <c r="B1134" s="786">
        <v>277</v>
      </c>
      <c r="C1134" s="816" t="s">
        <v>553</v>
      </c>
      <c r="D1134" s="875">
        <v>1.5</v>
      </c>
      <c r="E1134" s="875">
        <v>40</v>
      </c>
      <c r="F1134" s="875">
        <v>1</v>
      </c>
      <c r="G1134" s="817"/>
      <c r="H1134" s="791">
        <f t="shared" si="109"/>
        <v>0</v>
      </c>
      <c r="I1134" s="874">
        <f>H1134</f>
        <v>0</v>
      </c>
      <c r="J1134" s="793" t="e">
        <f>I1134*(1+$L$5)</f>
        <v>#REF!</v>
      </c>
      <c r="K1134" s="458" t="s">
        <v>207</v>
      </c>
      <c r="L1134" s="252"/>
      <c r="M1134" s="448">
        <f t="shared" si="110"/>
        <v>0</v>
      </c>
      <c r="N1134" s="439" t="e">
        <f>#REF!*(1-$O$5)</f>
        <v>#REF!</v>
      </c>
      <c r="O1134" s="796" t="e">
        <f>SUM(N1134*M1134,M1135*N1135,M1136*N1136,M1137*N1137)</f>
        <v>#REF!</v>
      </c>
      <c r="P1134" s="799">
        <v>29</v>
      </c>
      <c r="Q1134" s="777" t="e">
        <f>P1134*O1134</f>
        <v>#REF!</v>
      </c>
      <c r="R1134" s="777" t="e">
        <f>Q1134*(1+$R$5)</f>
        <v>#REF!</v>
      </c>
      <c r="S1134" s="780" t="e">
        <f>Q1134+P1134*I1134</f>
        <v>#REF!</v>
      </c>
      <c r="T1134" s="780" t="e">
        <f>P1134*J1134+R1134</f>
        <v>#REF!</v>
      </c>
      <c r="U1134" s="783" t="e">
        <f>T1134*(1+$U$5)</f>
        <v>#REF!</v>
      </c>
      <c r="Y1134" s="462"/>
      <c r="Z1134" s="505"/>
    </row>
    <row r="1135" spans="2:26" s="494" customFormat="1" ht="15" customHeight="1">
      <c r="B1135" s="786"/>
      <c r="C1135" s="816"/>
      <c r="D1135" s="876"/>
      <c r="E1135" s="876"/>
      <c r="F1135" s="876"/>
      <c r="G1135" s="818"/>
      <c r="H1135" s="791"/>
      <c r="I1135" s="874"/>
      <c r="J1135" s="794"/>
      <c r="K1135" s="458" t="s">
        <v>185</v>
      </c>
      <c r="L1135" s="252"/>
      <c r="M1135" s="448">
        <f t="shared" si="110"/>
        <v>0</v>
      </c>
      <c r="N1135" s="439" t="e">
        <f>#REF!*(1-$O$5)</f>
        <v>#REF!</v>
      </c>
      <c r="O1135" s="797"/>
      <c r="P1135" s="800"/>
      <c r="Q1135" s="778"/>
      <c r="R1135" s="778"/>
      <c r="S1135" s="781"/>
      <c r="T1135" s="781"/>
      <c r="U1135" s="784"/>
      <c r="Y1135" s="462"/>
      <c r="Z1135" s="505"/>
    </row>
    <row r="1136" spans="2:26" s="494" customFormat="1" ht="15" customHeight="1">
      <c r="B1136" s="786"/>
      <c r="C1136" s="816"/>
      <c r="D1136" s="876"/>
      <c r="E1136" s="876"/>
      <c r="F1136" s="876"/>
      <c r="G1136" s="818"/>
      <c r="H1136" s="791"/>
      <c r="I1136" s="874"/>
      <c r="J1136" s="794"/>
      <c r="K1136" s="458" t="s">
        <v>220</v>
      </c>
      <c r="L1136" s="252"/>
      <c r="M1136" s="448">
        <f t="shared" si="110"/>
        <v>0</v>
      </c>
      <c r="N1136" s="439" t="e">
        <f>#REF!*(1-$O$5)</f>
        <v>#REF!</v>
      </c>
      <c r="O1136" s="797"/>
      <c r="P1136" s="800"/>
      <c r="Q1136" s="778"/>
      <c r="R1136" s="778"/>
      <c r="S1136" s="781"/>
      <c r="T1136" s="781"/>
      <c r="U1136" s="784"/>
      <c r="Y1136" s="462"/>
      <c r="Z1136" s="505"/>
    </row>
    <row r="1137" spans="2:26" s="494" customFormat="1" ht="15" customHeight="1">
      <c r="B1137" s="786"/>
      <c r="C1137" s="816"/>
      <c r="D1137" s="876"/>
      <c r="E1137" s="876"/>
      <c r="F1137" s="876"/>
      <c r="G1137" s="819"/>
      <c r="H1137" s="791"/>
      <c r="I1137" s="874"/>
      <c r="J1137" s="795"/>
      <c r="K1137" s="458" t="s">
        <v>226</v>
      </c>
      <c r="L1137" s="252"/>
      <c r="M1137" s="448">
        <f t="shared" si="110"/>
        <v>0</v>
      </c>
      <c r="N1137" s="439" t="e">
        <f>#REF!*(1-$O$5)</f>
        <v>#REF!</v>
      </c>
      <c r="O1137" s="798"/>
      <c r="P1137" s="801"/>
      <c r="Q1137" s="779"/>
      <c r="R1137" s="779"/>
      <c r="S1137" s="782"/>
      <c r="T1137" s="782"/>
      <c r="U1137" s="785"/>
      <c r="Y1137" s="462"/>
      <c r="Z1137" s="505"/>
    </row>
    <row r="1138" spans="2:26" s="494" customFormat="1" ht="15" customHeight="1">
      <c r="B1138" s="786">
        <v>278</v>
      </c>
      <c r="C1138" s="816" t="s">
        <v>554</v>
      </c>
      <c r="D1138" s="875">
        <v>1.5</v>
      </c>
      <c r="E1138" s="875">
        <v>40</v>
      </c>
      <c r="F1138" s="875">
        <v>1</v>
      </c>
      <c r="G1138" s="817"/>
      <c r="H1138" s="791">
        <f t="shared" ref="H1138:H1198" si="111">G1138*$I$5</f>
        <v>0</v>
      </c>
      <c r="I1138" s="874">
        <f>H1138</f>
        <v>0</v>
      </c>
      <c r="J1138" s="793" t="e">
        <f>I1138*(1+$L$5)</f>
        <v>#REF!</v>
      </c>
      <c r="K1138" s="458" t="s">
        <v>207</v>
      </c>
      <c r="L1138" s="252"/>
      <c r="M1138" s="448">
        <f t="shared" ref="M1138:M1201" si="112">L1138/60</f>
        <v>0</v>
      </c>
      <c r="N1138" s="439" t="e">
        <f>#REF!*(1-$O$5)</f>
        <v>#REF!</v>
      </c>
      <c r="O1138" s="796" t="e">
        <f>SUM(N1138*M1138,M1139*N1139,M1140*N1140,M1141*N1141)</f>
        <v>#REF!</v>
      </c>
      <c r="P1138" s="799">
        <v>30</v>
      </c>
      <c r="Q1138" s="777" t="e">
        <f>P1138*O1138</f>
        <v>#REF!</v>
      </c>
      <c r="R1138" s="777" t="e">
        <f>Q1138*(1+$R$5)</f>
        <v>#REF!</v>
      </c>
      <c r="S1138" s="780" t="e">
        <f>Q1138+P1138*I1138</f>
        <v>#REF!</v>
      </c>
      <c r="T1138" s="780" t="e">
        <f>P1138*J1138+R1138</f>
        <v>#REF!</v>
      </c>
      <c r="U1138" s="783" t="e">
        <f>T1138*(1+$U$5)</f>
        <v>#REF!</v>
      </c>
      <c r="Y1138" s="462"/>
      <c r="Z1138" s="505"/>
    </row>
    <row r="1139" spans="2:26" s="494" customFormat="1" ht="15" customHeight="1">
      <c r="B1139" s="786"/>
      <c r="C1139" s="816"/>
      <c r="D1139" s="876"/>
      <c r="E1139" s="876"/>
      <c r="F1139" s="876"/>
      <c r="G1139" s="818"/>
      <c r="H1139" s="791"/>
      <c r="I1139" s="874"/>
      <c r="J1139" s="794"/>
      <c r="K1139" s="458" t="s">
        <v>185</v>
      </c>
      <c r="L1139" s="252"/>
      <c r="M1139" s="448">
        <f t="shared" si="112"/>
        <v>0</v>
      </c>
      <c r="N1139" s="439" t="e">
        <f>#REF!*(1-$O$5)</f>
        <v>#REF!</v>
      </c>
      <c r="O1139" s="797"/>
      <c r="P1139" s="800"/>
      <c r="Q1139" s="778"/>
      <c r="R1139" s="778"/>
      <c r="S1139" s="781"/>
      <c r="T1139" s="781"/>
      <c r="U1139" s="784"/>
      <c r="Y1139" s="462"/>
      <c r="Z1139" s="505"/>
    </row>
    <row r="1140" spans="2:26" s="494" customFormat="1" ht="15" customHeight="1">
      <c r="B1140" s="786"/>
      <c r="C1140" s="816"/>
      <c r="D1140" s="876"/>
      <c r="E1140" s="876"/>
      <c r="F1140" s="876"/>
      <c r="G1140" s="818"/>
      <c r="H1140" s="791"/>
      <c r="I1140" s="874"/>
      <c r="J1140" s="794"/>
      <c r="K1140" s="458" t="s">
        <v>220</v>
      </c>
      <c r="L1140" s="252"/>
      <c r="M1140" s="448">
        <f t="shared" si="112"/>
        <v>0</v>
      </c>
      <c r="N1140" s="439" t="e">
        <f>#REF!*(1-$O$5)</f>
        <v>#REF!</v>
      </c>
      <c r="O1140" s="797"/>
      <c r="P1140" s="800"/>
      <c r="Q1140" s="778"/>
      <c r="R1140" s="778"/>
      <c r="S1140" s="781"/>
      <c r="T1140" s="781"/>
      <c r="U1140" s="784"/>
      <c r="Y1140" s="462"/>
      <c r="Z1140" s="505"/>
    </row>
    <row r="1141" spans="2:26" s="494" customFormat="1" ht="15" customHeight="1">
      <c r="B1141" s="786"/>
      <c r="C1141" s="816"/>
      <c r="D1141" s="876"/>
      <c r="E1141" s="876"/>
      <c r="F1141" s="876"/>
      <c r="G1141" s="819"/>
      <c r="H1141" s="791"/>
      <c r="I1141" s="874"/>
      <c r="J1141" s="795"/>
      <c r="K1141" s="458" t="s">
        <v>226</v>
      </c>
      <c r="L1141" s="252"/>
      <c r="M1141" s="448">
        <f t="shared" si="112"/>
        <v>0</v>
      </c>
      <c r="N1141" s="439" t="e">
        <f>#REF!*(1-$O$5)</f>
        <v>#REF!</v>
      </c>
      <c r="O1141" s="798"/>
      <c r="P1141" s="801"/>
      <c r="Q1141" s="779"/>
      <c r="R1141" s="779"/>
      <c r="S1141" s="782"/>
      <c r="T1141" s="782"/>
      <c r="U1141" s="785"/>
      <c r="Y1141" s="462"/>
      <c r="Z1141" s="505"/>
    </row>
    <row r="1142" spans="2:26" s="494" customFormat="1" ht="15" customHeight="1">
      <c r="B1142" s="786">
        <v>279</v>
      </c>
      <c r="C1142" s="816" t="s">
        <v>555</v>
      </c>
      <c r="D1142" s="875">
        <v>2</v>
      </c>
      <c r="E1142" s="875">
        <v>50</v>
      </c>
      <c r="F1142" s="875">
        <v>1</v>
      </c>
      <c r="G1142" s="817"/>
      <c r="H1142" s="791">
        <f t="shared" si="111"/>
        <v>0</v>
      </c>
      <c r="I1142" s="874">
        <f>H1142</f>
        <v>0</v>
      </c>
      <c r="J1142" s="793" t="e">
        <f>I1142*(1+$L$5)</f>
        <v>#REF!</v>
      </c>
      <c r="K1142" s="458" t="s">
        <v>207</v>
      </c>
      <c r="L1142" s="252"/>
      <c r="M1142" s="448">
        <f t="shared" si="112"/>
        <v>0</v>
      </c>
      <c r="N1142" s="439" t="e">
        <f>#REF!*(1-$O$5)</f>
        <v>#REF!</v>
      </c>
      <c r="O1142" s="796" t="e">
        <f>SUM(N1142*M1142,M1143*N1143,M1144*N1144,M1145*N1145)</f>
        <v>#REF!</v>
      </c>
      <c r="P1142" s="799">
        <v>31</v>
      </c>
      <c r="Q1142" s="777" t="e">
        <f>P1142*O1142</f>
        <v>#REF!</v>
      </c>
      <c r="R1142" s="777" t="e">
        <f>Q1142*(1+$R$5)</f>
        <v>#REF!</v>
      </c>
      <c r="S1142" s="780" t="e">
        <f>Q1142+P1142*I1142</f>
        <v>#REF!</v>
      </c>
      <c r="T1142" s="780" t="e">
        <f>P1142*J1142+R1142</f>
        <v>#REF!</v>
      </c>
      <c r="U1142" s="783" t="e">
        <f>T1142*(1+$U$5)</f>
        <v>#REF!</v>
      </c>
      <c r="Y1142" s="462"/>
      <c r="Z1142" s="505"/>
    </row>
    <row r="1143" spans="2:26" s="494" customFormat="1" ht="15" customHeight="1">
      <c r="B1143" s="786"/>
      <c r="C1143" s="816"/>
      <c r="D1143" s="876"/>
      <c r="E1143" s="876"/>
      <c r="F1143" s="876"/>
      <c r="G1143" s="818"/>
      <c r="H1143" s="791"/>
      <c r="I1143" s="874"/>
      <c r="J1143" s="794"/>
      <c r="K1143" s="458" t="s">
        <v>185</v>
      </c>
      <c r="L1143" s="252"/>
      <c r="M1143" s="448">
        <f t="shared" si="112"/>
        <v>0</v>
      </c>
      <c r="N1143" s="439" t="e">
        <f>#REF!*(1-$O$5)</f>
        <v>#REF!</v>
      </c>
      <c r="O1143" s="797"/>
      <c r="P1143" s="800"/>
      <c r="Q1143" s="778"/>
      <c r="R1143" s="778"/>
      <c r="S1143" s="781"/>
      <c r="T1143" s="781"/>
      <c r="U1143" s="784"/>
      <c r="Y1143" s="462"/>
      <c r="Z1143" s="505"/>
    </row>
    <row r="1144" spans="2:26" s="494" customFormat="1" ht="15" customHeight="1">
      <c r="B1144" s="786"/>
      <c r="C1144" s="816"/>
      <c r="D1144" s="876"/>
      <c r="E1144" s="876"/>
      <c r="F1144" s="876"/>
      <c r="G1144" s="818"/>
      <c r="H1144" s="791"/>
      <c r="I1144" s="874"/>
      <c r="J1144" s="794"/>
      <c r="K1144" s="458" t="s">
        <v>220</v>
      </c>
      <c r="L1144" s="252"/>
      <c r="M1144" s="448">
        <f t="shared" si="112"/>
        <v>0</v>
      </c>
      <c r="N1144" s="439" t="e">
        <f>#REF!*(1-$O$5)</f>
        <v>#REF!</v>
      </c>
      <c r="O1144" s="797"/>
      <c r="P1144" s="800"/>
      <c r="Q1144" s="778"/>
      <c r="R1144" s="778"/>
      <c r="S1144" s="781"/>
      <c r="T1144" s="781"/>
      <c r="U1144" s="784"/>
      <c r="Y1144" s="462"/>
      <c r="Z1144" s="505"/>
    </row>
    <row r="1145" spans="2:26" s="494" customFormat="1" ht="15" customHeight="1">
      <c r="B1145" s="786"/>
      <c r="C1145" s="816"/>
      <c r="D1145" s="876"/>
      <c r="E1145" s="876"/>
      <c r="F1145" s="876"/>
      <c r="G1145" s="819"/>
      <c r="H1145" s="791"/>
      <c r="I1145" s="874"/>
      <c r="J1145" s="795"/>
      <c r="K1145" s="458" t="s">
        <v>226</v>
      </c>
      <c r="L1145" s="252"/>
      <c r="M1145" s="448">
        <f t="shared" si="112"/>
        <v>0</v>
      </c>
      <c r="N1145" s="439" t="e">
        <f>#REF!*(1-$O$5)</f>
        <v>#REF!</v>
      </c>
      <c r="O1145" s="798"/>
      <c r="P1145" s="801"/>
      <c r="Q1145" s="779"/>
      <c r="R1145" s="779"/>
      <c r="S1145" s="782"/>
      <c r="T1145" s="782"/>
      <c r="U1145" s="785"/>
      <c r="Y1145" s="462"/>
      <c r="Z1145" s="505"/>
    </row>
    <row r="1146" spans="2:26" s="494" customFormat="1" ht="15" customHeight="1">
      <c r="B1146" s="786">
        <v>280</v>
      </c>
      <c r="C1146" s="816" t="s">
        <v>556</v>
      </c>
      <c r="D1146" s="875">
        <v>2</v>
      </c>
      <c r="E1146" s="875">
        <v>50</v>
      </c>
      <c r="F1146" s="875">
        <v>1</v>
      </c>
      <c r="G1146" s="817"/>
      <c r="H1146" s="791">
        <f t="shared" si="111"/>
        <v>0</v>
      </c>
      <c r="I1146" s="874">
        <f>H1146</f>
        <v>0</v>
      </c>
      <c r="J1146" s="793" t="e">
        <f>I1146*(1+$L$5)</f>
        <v>#REF!</v>
      </c>
      <c r="K1146" s="458" t="s">
        <v>207</v>
      </c>
      <c r="L1146" s="252"/>
      <c r="M1146" s="448">
        <f t="shared" si="112"/>
        <v>0</v>
      </c>
      <c r="N1146" s="439" t="e">
        <f>#REF!*(1-$O$5)</f>
        <v>#REF!</v>
      </c>
      <c r="O1146" s="796" t="e">
        <f>SUM(N1146*M1146,M1147*N1147,M1148*N1148,M1149*N1149)</f>
        <v>#REF!</v>
      </c>
      <c r="P1146" s="799">
        <v>32</v>
      </c>
      <c r="Q1146" s="777" t="e">
        <f>P1146*O1146</f>
        <v>#REF!</v>
      </c>
      <c r="R1146" s="777" t="e">
        <f>Q1146*(1+$R$5)</f>
        <v>#REF!</v>
      </c>
      <c r="S1146" s="780" t="e">
        <f>Q1146+P1146*I1146</f>
        <v>#REF!</v>
      </c>
      <c r="T1146" s="780" t="e">
        <f>P1146*J1146+R1146</f>
        <v>#REF!</v>
      </c>
      <c r="U1146" s="783" t="e">
        <f>T1146*(1+$U$5)</f>
        <v>#REF!</v>
      </c>
      <c r="Y1146" s="462"/>
      <c r="Z1146" s="505"/>
    </row>
    <row r="1147" spans="2:26" s="494" customFormat="1" ht="15" customHeight="1">
      <c r="B1147" s="786"/>
      <c r="C1147" s="816"/>
      <c r="D1147" s="876"/>
      <c r="E1147" s="876"/>
      <c r="F1147" s="876"/>
      <c r="G1147" s="818"/>
      <c r="H1147" s="791"/>
      <c r="I1147" s="874"/>
      <c r="J1147" s="794"/>
      <c r="K1147" s="458" t="s">
        <v>185</v>
      </c>
      <c r="L1147" s="252"/>
      <c r="M1147" s="448">
        <f t="shared" si="112"/>
        <v>0</v>
      </c>
      <c r="N1147" s="439" t="e">
        <f>#REF!*(1-$O$5)</f>
        <v>#REF!</v>
      </c>
      <c r="O1147" s="797"/>
      <c r="P1147" s="800"/>
      <c r="Q1147" s="778"/>
      <c r="R1147" s="778"/>
      <c r="S1147" s="781"/>
      <c r="T1147" s="781"/>
      <c r="U1147" s="784"/>
      <c r="Y1147" s="462"/>
      <c r="Z1147" s="505"/>
    </row>
    <row r="1148" spans="2:26" s="494" customFormat="1" ht="15" customHeight="1">
      <c r="B1148" s="786"/>
      <c r="C1148" s="816"/>
      <c r="D1148" s="876"/>
      <c r="E1148" s="876"/>
      <c r="F1148" s="876"/>
      <c r="G1148" s="818"/>
      <c r="H1148" s="791"/>
      <c r="I1148" s="874"/>
      <c r="J1148" s="794"/>
      <c r="K1148" s="458" t="s">
        <v>220</v>
      </c>
      <c r="L1148" s="252"/>
      <c r="M1148" s="448">
        <f t="shared" si="112"/>
        <v>0</v>
      </c>
      <c r="N1148" s="439" t="e">
        <f>#REF!*(1-$O$5)</f>
        <v>#REF!</v>
      </c>
      <c r="O1148" s="797"/>
      <c r="P1148" s="800"/>
      <c r="Q1148" s="778"/>
      <c r="R1148" s="778"/>
      <c r="S1148" s="781"/>
      <c r="T1148" s="781"/>
      <c r="U1148" s="784"/>
      <c r="Y1148" s="462"/>
      <c r="Z1148" s="505"/>
    </row>
    <row r="1149" spans="2:26" s="494" customFormat="1" ht="15" customHeight="1">
      <c r="B1149" s="786"/>
      <c r="C1149" s="816"/>
      <c r="D1149" s="876"/>
      <c r="E1149" s="876"/>
      <c r="F1149" s="876"/>
      <c r="G1149" s="819"/>
      <c r="H1149" s="791"/>
      <c r="I1149" s="874"/>
      <c r="J1149" s="795"/>
      <c r="K1149" s="458" t="s">
        <v>226</v>
      </c>
      <c r="L1149" s="252"/>
      <c r="M1149" s="448">
        <f t="shared" si="112"/>
        <v>0</v>
      </c>
      <c r="N1149" s="439" t="e">
        <f>#REF!*(1-$O$5)</f>
        <v>#REF!</v>
      </c>
      <c r="O1149" s="798"/>
      <c r="P1149" s="801"/>
      <c r="Q1149" s="779"/>
      <c r="R1149" s="779"/>
      <c r="S1149" s="782"/>
      <c r="T1149" s="782"/>
      <c r="U1149" s="785"/>
      <c r="Y1149" s="462"/>
      <c r="Z1149" s="505"/>
    </row>
    <row r="1150" spans="2:26" s="494" customFormat="1" ht="15" customHeight="1">
      <c r="B1150" s="786">
        <v>281</v>
      </c>
      <c r="C1150" s="816" t="s">
        <v>557</v>
      </c>
      <c r="D1150" s="875">
        <v>2</v>
      </c>
      <c r="E1150" s="875">
        <v>50</v>
      </c>
      <c r="F1150" s="875">
        <v>1</v>
      </c>
      <c r="G1150" s="817"/>
      <c r="H1150" s="791">
        <f t="shared" si="111"/>
        <v>0</v>
      </c>
      <c r="I1150" s="874">
        <f>H1150</f>
        <v>0</v>
      </c>
      <c r="J1150" s="793" t="e">
        <f>I1150*(1+$L$5)</f>
        <v>#REF!</v>
      </c>
      <c r="K1150" s="458" t="s">
        <v>207</v>
      </c>
      <c r="L1150" s="252"/>
      <c r="M1150" s="448">
        <f t="shared" si="112"/>
        <v>0</v>
      </c>
      <c r="N1150" s="439" t="e">
        <f>#REF!*(1-$O$5)</f>
        <v>#REF!</v>
      </c>
      <c r="O1150" s="796" t="e">
        <f>SUM(N1150*M1150,M1151*N1151,M1152*N1152,M1153*N1153)</f>
        <v>#REF!</v>
      </c>
      <c r="P1150" s="799">
        <v>33</v>
      </c>
      <c r="Q1150" s="777" t="e">
        <f>P1150*O1150</f>
        <v>#REF!</v>
      </c>
      <c r="R1150" s="777" t="e">
        <f>Q1150*(1+$R$5)</f>
        <v>#REF!</v>
      </c>
      <c r="S1150" s="780" t="e">
        <f>Q1150+P1150*I1150</f>
        <v>#REF!</v>
      </c>
      <c r="T1150" s="780" t="e">
        <f>P1150*J1150+R1150</f>
        <v>#REF!</v>
      </c>
      <c r="U1150" s="783" t="e">
        <f>T1150*(1+$U$5)</f>
        <v>#REF!</v>
      </c>
      <c r="Y1150" s="462"/>
      <c r="Z1150" s="505"/>
    </row>
    <row r="1151" spans="2:26" s="494" customFormat="1" ht="15" customHeight="1">
      <c r="B1151" s="786"/>
      <c r="C1151" s="816"/>
      <c r="D1151" s="876"/>
      <c r="E1151" s="876"/>
      <c r="F1151" s="876"/>
      <c r="G1151" s="818"/>
      <c r="H1151" s="791"/>
      <c r="I1151" s="874"/>
      <c r="J1151" s="794"/>
      <c r="K1151" s="458" t="s">
        <v>185</v>
      </c>
      <c r="L1151" s="252"/>
      <c r="M1151" s="448">
        <f t="shared" si="112"/>
        <v>0</v>
      </c>
      <c r="N1151" s="439" t="e">
        <f>#REF!*(1-$O$5)</f>
        <v>#REF!</v>
      </c>
      <c r="O1151" s="797"/>
      <c r="P1151" s="800"/>
      <c r="Q1151" s="778"/>
      <c r="R1151" s="778"/>
      <c r="S1151" s="781"/>
      <c r="T1151" s="781"/>
      <c r="U1151" s="784"/>
      <c r="Y1151" s="462"/>
      <c r="Z1151" s="505"/>
    </row>
    <row r="1152" spans="2:26" s="494" customFormat="1" ht="15" customHeight="1">
      <c r="B1152" s="786"/>
      <c r="C1152" s="816"/>
      <c r="D1152" s="876"/>
      <c r="E1152" s="876"/>
      <c r="F1152" s="876"/>
      <c r="G1152" s="818"/>
      <c r="H1152" s="791"/>
      <c r="I1152" s="874"/>
      <c r="J1152" s="794"/>
      <c r="K1152" s="458" t="s">
        <v>220</v>
      </c>
      <c r="L1152" s="252"/>
      <c r="M1152" s="448">
        <f t="shared" si="112"/>
        <v>0</v>
      </c>
      <c r="N1152" s="439" t="e">
        <f>#REF!*(1-$O$5)</f>
        <v>#REF!</v>
      </c>
      <c r="O1152" s="797"/>
      <c r="P1152" s="800"/>
      <c r="Q1152" s="778"/>
      <c r="R1152" s="778"/>
      <c r="S1152" s="781"/>
      <c r="T1152" s="781"/>
      <c r="U1152" s="784"/>
      <c r="Y1152" s="462"/>
      <c r="Z1152" s="505"/>
    </row>
    <row r="1153" spans="2:26" s="494" customFormat="1" ht="15" customHeight="1">
      <c r="B1153" s="786"/>
      <c r="C1153" s="816"/>
      <c r="D1153" s="876"/>
      <c r="E1153" s="876"/>
      <c r="F1153" s="876"/>
      <c r="G1153" s="819"/>
      <c r="H1153" s="791"/>
      <c r="I1153" s="874"/>
      <c r="J1153" s="795"/>
      <c r="K1153" s="458" t="s">
        <v>226</v>
      </c>
      <c r="L1153" s="252"/>
      <c r="M1153" s="448">
        <f t="shared" si="112"/>
        <v>0</v>
      </c>
      <c r="N1153" s="439" t="e">
        <f>#REF!*(1-$O$5)</f>
        <v>#REF!</v>
      </c>
      <c r="O1153" s="798"/>
      <c r="P1153" s="801"/>
      <c r="Q1153" s="779"/>
      <c r="R1153" s="779"/>
      <c r="S1153" s="782"/>
      <c r="T1153" s="782"/>
      <c r="U1153" s="785"/>
      <c r="Y1153" s="462"/>
      <c r="Z1153" s="505"/>
    </row>
    <row r="1154" spans="2:26" s="494" customFormat="1" ht="15" customHeight="1">
      <c r="B1154" s="786">
        <v>282</v>
      </c>
      <c r="C1154" s="816" t="s">
        <v>558</v>
      </c>
      <c r="D1154" s="875">
        <v>2.5</v>
      </c>
      <c r="E1154" s="875">
        <v>60</v>
      </c>
      <c r="F1154" s="875">
        <v>1</v>
      </c>
      <c r="G1154" s="817"/>
      <c r="H1154" s="791">
        <f t="shared" si="111"/>
        <v>0</v>
      </c>
      <c r="I1154" s="874">
        <f>H1154</f>
        <v>0</v>
      </c>
      <c r="J1154" s="793" t="e">
        <f>I1154*(1+$L$5)</f>
        <v>#REF!</v>
      </c>
      <c r="K1154" s="458" t="s">
        <v>207</v>
      </c>
      <c r="L1154" s="252"/>
      <c r="M1154" s="448">
        <f t="shared" si="112"/>
        <v>0</v>
      </c>
      <c r="N1154" s="439" t="e">
        <f>#REF!*(1-$O$5)</f>
        <v>#REF!</v>
      </c>
      <c r="O1154" s="796" t="e">
        <f>SUM(N1154*M1154,M1155*N1155,M1156*N1156,M1157*N1157)</f>
        <v>#REF!</v>
      </c>
      <c r="P1154" s="799">
        <v>34</v>
      </c>
      <c r="Q1154" s="777" t="e">
        <f>P1154*O1154</f>
        <v>#REF!</v>
      </c>
      <c r="R1154" s="777" t="e">
        <f>Q1154*(1+$R$5)</f>
        <v>#REF!</v>
      </c>
      <c r="S1154" s="780" t="e">
        <f>Q1154+P1154*I1154</f>
        <v>#REF!</v>
      </c>
      <c r="T1154" s="780" t="e">
        <f>P1154*J1154+R1154</f>
        <v>#REF!</v>
      </c>
      <c r="U1154" s="783" t="e">
        <f>T1154*(1+$U$5)</f>
        <v>#REF!</v>
      </c>
      <c r="Y1154" s="462"/>
      <c r="Z1154" s="505"/>
    </row>
    <row r="1155" spans="2:26" s="494" customFormat="1" ht="15" customHeight="1">
      <c r="B1155" s="786"/>
      <c r="C1155" s="816"/>
      <c r="D1155" s="876"/>
      <c r="E1155" s="876"/>
      <c r="F1155" s="876"/>
      <c r="G1155" s="818"/>
      <c r="H1155" s="791"/>
      <c r="I1155" s="874"/>
      <c r="J1155" s="794"/>
      <c r="K1155" s="458" t="s">
        <v>185</v>
      </c>
      <c r="L1155" s="252"/>
      <c r="M1155" s="448">
        <f t="shared" si="112"/>
        <v>0</v>
      </c>
      <c r="N1155" s="439" t="e">
        <f>#REF!*(1-$O$5)</f>
        <v>#REF!</v>
      </c>
      <c r="O1155" s="797"/>
      <c r="P1155" s="800"/>
      <c r="Q1155" s="778"/>
      <c r="R1155" s="778"/>
      <c r="S1155" s="781"/>
      <c r="T1155" s="781"/>
      <c r="U1155" s="784"/>
      <c r="Y1155" s="462"/>
      <c r="Z1155" s="505"/>
    </row>
    <row r="1156" spans="2:26" s="494" customFormat="1" ht="15" customHeight="1">
      <c r="B1156" s="786"/>
      <c r="C1156" s="816"/>
      <c r="D1156" s="876"/>
      <c r="E1156" s="876"/>
      <c r="F1156" s="876"/>
      <c r="G1156" s="818"/>
      <c r="H1156" s="791"/>
      <c r="I1156" s="874"/>
      <c r="J1156" s="794"/>
      <c r="K1156" s="458" t="s">
        <v>220</v>
      </c>
      <c r="L1156" s="252"/>
      <c r="M1156" s="448">
        <f t="shared" si="112"/>
        <v>0</v>
      </c>
      <c r="N1156" s="439" t="e">
        <f>#REF!*(1-$O$5)</f>
        <v>#REF!</v>
      </c>
      <c r="O1156" s="797"/>
      <c r="P1156" s="800"/>
      <c r="Q1156" s="778"/>
      <c r="R1156" s="778"/>
      <c r="S1156" s="781"/>
      <c r="T1156" s="781"/>
      <c r="U1156" s="784"/>
      <c r="Y1156" s="462"/>
      <c r="Z1156" s="505"/>
    </row>
    <row r="1157" spans="2:26" s="494" customFormat="1" ht="15" customHeight="1">
      <c r="B1157" s="786"/>
      <c r="C1157" s="816"/>
      <c r="D1157" s="876"/>
      <c r="E1157" s="876"/>
      <c r="F1157" s="876"/>
      <c r="G1157" s="819"/>
      <c r="H1157" s="791"/>
      <c r="I1157" s="874"/>
      <c r="J1157" s="795"/>
      <c r="K1157" s="458" t="s">
        <v>226</v>
      </c>
      <c r="L1157" s="252"/>
      <c r="M1157" s="448">
        <f t="shared" si="112"/>
        <v>0</v>
      </c>
      <c r="N1157" s="439" t="e">
        <f>#REF!*(1-$O$5)</f>
        <v>#REF!</v>
      </c>
      <c r="O1157" s="798"/>
      <c r="P1157" s="801"/>
      <c r="Q1157" s="779"/>
      <c r="R1157" s="779"/>
      <c r="S1157" s="782"/>
      <c r="T1157" s="782"/>
      <c r="U1157" s="785"/>
      <c r="Y1157" s="462"/>
      <c r="Z1157" s="505"/>
    </row>
    <row r="1158" spans="2:26" s="494" customFormat="1" ht="15" customHeight="1">
      <c r="B1158" s="786">
        <v>283</v>
      </c>
      <c r="C1158" s="816" t="s">
        <v>559</v>
      </c>
      <c r="D1158" s="875">
        <v>2.5</v>
      </c>
      <c r="E1158" s="875">
        <v>60</v>
      </c>
      <c r="F1158" s="875">
        <v>1</v>
      </c>
      <c r="G1158" s="817"/>
      <c r="H1158" s="791">
        <f t="shared" si="111"/>
        <v>0</v>
      </c>
      <c r="I1158" s="874">
        <f>H1158</f>
        <v>0</v>
      </c>
      <c r="J1158" s="793" t="e">
        <f>I1158*(1+$L$5)</f>
        <v>#REF!</v>
      </c>
      <c r="K1158" s="458" t="s">
        <v>207</v>
      </c>
      <c r="L1158" s="252"/>
      <c r="M1158" s="448">
        <f t="shared" si="112"/>
        <v>0</v>
      </c>
      <c r="N1158" s="439" t="e">
        <f>#REF!*(1-$O$5)</f>
        <v>#REF!</v>
      </c>
      <c r="O1158" s="796" t="e">
        <f>SUM(N1158*M1158,M1159*N1159,M1160*N1160,M1161*N1161)</f>
        <v>#REF!</v>
      </c>
      <c r="P1158" s="799">
        <v>35</v>
      </c>
      <c r="Q1158" s="777" t="e">
        <f>P1158*O1158</f>
        <v>#REF!</v>
      </c>
      <c r="R1158" s="777" t="e">
        <f>Q1158*(1+$R$5)</f>
        <v>#REF!</v>
      </c>
      <c r="S1158" s="780" t="e">
        <f>Q1158+P1158*I1158</f>
        <v>#REF!</v>
      </c>
      <c r="T1158" s="780" t="e">
        <f>P1158*J1158+R1158</f>
        <v>#REF!</v>
      </c>
      <c r="U1158" s="783" t="e">
        <f>T1158*(1+$U$5)</f>
        <v>#REF!</v>
      </c>
      <c r="Y1158" s="462"/>
      <c r="Z1158" s="505"/>
    </row>
    <row r="1159" spans="2:26" s="494" customFormat="1" ht="15" customHeight="1">
      <c r="B1159" s="786"/>
      <c r="C1159" s="816"/>
      <c r="D1159" s="876"/>
      <c r="E1159" s="876"/>
      <c r="F1159" s="876"/>
      <c r="G1159" s="818"/>
      <c r="H1159" s="791"/>
      <c r="I1159" s="874"/>
      <c r="J1159" s="794"/>
      <c r="K1159" s="458" t="s">
        <v>185</v>
      </c>
      <c r="L1159" s="252"/>
      <c r="M1159" s="448">
        <f t="shared" si="112"/>
        <v>0</v>
      </c>
      <c r="N1159" s="439" t="e">
        <f>#REF!*(1-$O$5)</f>
        <v>#REF!</v>
      </c>
      <c r="O1159" s="797"/>
      <c r="P1159" s="800"/>
      <c r="Q1159" s="778"/>
      <c r="R1159" s="778"/>
      <c r="S1159" s="781"/>
      <c r="T1159" s="781"/>
      <c r="U1159" s="784"/>
      <c r="Y1159" s="462"/>
      <c r="Z1159" s="505"/>
    </row>
    <row r="1160" spans="2:26" s="494" customFormat="1" ht="15" customHeight="1">
      <c r="B1160" s="786"/>
      <c r="C1160" s="816"/>
      <c r="D1160" s="876"/>
      <c r="E1160" s="876"/>
      <c r="F1160" s="876"/>
      <c r="G1160" s="818"/>
      <c r="H1160" s="791"/>
      <c r="I1160" s="874"/>
      <c r="J1160" s="794"/>
      <c r="K1160" s="458" t="s">
        <v>220</v>
      </c>
      <c r="L1160" s="252"/>
      <c r="M1160" s="448">
        <f t="shared" si="112"/>
        <v>0</v>
      </c>
      <c r="N1160" s="439" t="e">
        <f>#REF!*(1-$O$5)</f>
        <v>#REF!</v>
      </c>
      <c r="O1160" s="797"/>
      <c r="P1160" s="800"/>
      <c r="Q1160" s="778"/>
      <c r="R1160" s="778"/>
      <c r="S1160" s="781"/>
      <c r="T1160" s="781"/>
      <c r="U1160" s="784"/>
      <c r="Y1160" s="462"/>
      <c r="Z1160" s="505"/>
    </row>
    <row r="1161" spans="2:26" s="494" customFormat="1" ht="15" customHeight="1">
      <c r="B1161" s="786"/>
      <c r="C1161" s="816"/>
      <c r="D1161" s="876"/>
      <c r="E1161" s="876"/>
      <c r="F1161" s="876"/>
      <c r="G1161" s="819"/>
      <c r="H1161" s="791"/>
      <c r="I1161" s="874"/>
      <c r="J1161" s="795"/>
      <c r="K1161" s="458" t="s">
        <v>226</v>
      </c>
      <c r="L1161" s="252"/>
      <c r="M1161" s="448">
        <f t="shared" si="112"/>
        <v>0</v>
      </c>
      <c r="N1161" s="439" t="e">
        <f>#REF!*(1-$O$5)</f>
        <v>#REF!</v>
      </c>
      <c r="O1161" s="798"/>
      <c r="P1161" s="801"/>
      <c r="Q1161" s="779"/>
      <c r="R1161" s="779"/>
      <c r="S1161" s="782"/>
      <c r="T1161" s="782"/>
      <c r="U1161" s="785"/>
      <c r="Y1161" s="462"/>
      <c r="Z1161" s="505"/>
    </row>
    <row r="1162" spans="2:26" s="494" customFormat="1" ht="15" customHeight="1">
      <c r="B1162" s="786">
        <v>284</v>
      </c>
      <c r="C1162" s="816" t="s">
        <v>560</v>
      </c>
      <c r="D1162" s="875">
        <v>2.5</v>
      </c>
      <c r="E1162" s="875">
        <v>60</v>
      </c>
      <c r="F1162" s="875">
        <v>1</v>
      </c>
      <c r="G1162" s="817"/>
      <c r="H1162" s="791">
        <f t="shared" si="111"/>
        <v>0</v>
      </c>
      <c r="I1162" s="874">
        <f>H1162</f>
        <v>0</v>
      </c>
      <c r="J1162" s="793" t="e">
        <f>I1162*(1+$L$5)</f>
        <v>#REF!</v>
      </c>
      <c r="K1162" s="458" t="s">
        <v>207</v>
      </c>
      <c r="L1162" s="252"/>
      <c r="M1162" s="448">
        <f t="shared" si="112"/>
        <v>0</v>
      </c>
      <c r="N1162" s="439" t="e">
        <f>#REF!*(1-$O$5)</f>
        <v>#REF!</v>
      </c>
      <c r="O1162" s="796" t="e">
        <f>SUM(N1162*M1162,M1163*N1163,M1164*N1164,M1165*N1165)</f>
        <v>#REF!</v>
      </c>
      <c r="P1162" s="799">
        <v>36</v>
      </c>
      <c r="Q1162" s="777" t="e">
        <f>P1162*O1162</f>
        <v>#REF!</v>
      </c>
      <c r="R1162" s="777" t="e">
        <f>Q1162*(1+$R$5)</f>
        <v>#REF!</v>
      </c>
      <c r="S1162" s="780" t="e">
        <f>Q1162+P1162*I1162</f>
        <v>#REF!</v>
      </c>
      <c r="T1162" s="780" t="e">
        <f>P1162*J1162+R1162</f>
        <v>#REF!</v>
      </c>
      <c r="U1162" s="783" t="e">
        <f>T1162*(1+$U$5)</f>
        <v>#REF!</v>
      </c>
      <c r="Y1162" s="462"/>
      <c r="Z1162" s="505"/>
    </row>
    <row r="1163" spans="2:26" s="494" customFormat="1" ht="15" customHeight="1">
      <c r="B1163" s="786"/>
      <c r="C1163" s="816"/>
      <c r="D1163" s="876"/>
      <c r="E1163" s="876"/>
      <c r="F1163" s="876"/>
      <c r="G1163" s="818"/>
      <c r="H1163" s="791"/>
      <c r="I1163" s="874"/>
      <c r="J1163" s="794"/>
      <c r="K1163" s="458" t="s">
        <v>185</v>
      </c>
      <c r="L1163" s="252"/>
      <c r="M1163" s="448">
        <f t="shared" si="112"/>
        <v>0</v>
      </c>
      <c r="N1163" s="439" t="e">
        <f>#REF!*(1-$O$5)</f>
        <v>#REF!</v>
      </c>
      <c r="O1163" s="797"/>
      <c r="P1163" s="800"/>
      <c r="Q1163" s="778"/>
      <c r="R1163" s="778"/>
      <c r="S1163" s="781"/>
      <c r="T1163" s="781"/>
      <c r="U1163" s="784"/>
      <c r="Y1163" s="462"/>
      <c r="Z1163" s="505"/>
    </row>
    <row r="1164" spans="2:26" s="494" customFormat="1" ht="15" customHeight="1">
      <c r="B1164" s="786"/>
      <c r="C1164" s="816"/>
      <c r="D1164" s="876"/>
      <c r="E1164" s="876"/>
      <c r="F1164" s="876"/>
      <c r="G1164" s="818"/>
      <c r="H1164" s="791"/>
      <c r="I1164" s="874"/>
      <c r="J1164" s="794"/>
      <c r="K1164" s="458" t="s">
        <v>220</v>
      </c>
      <c r="L1164" s="252"/>
      <c r="M1164" s="448">
        <f t="shared" si="112"/>
        <v>0</v>
      </c>
      <c r="N1164" s="439" t="e">
        <f>#REF!*(1-$O$5)</f>
        <v>#REF!</v>
      </c>
      <c r="O1164" s="797"/>
      <c r="P1164" s="800"/>
      <c r="Q1164" s="778"/>
      <c r="R1164" s="778"/>
      <c r="S1164" s="781"/>
      <c r="T1164" s="781"/>
      <c r="U1164" s="784"/>
      <c r="Y1164" s="462"/>
      <c r="Z1164" s="505"/>
    </row>
    <row r="1165" spans="2:26" s="494" customFormat="1" ht="15" customHeight="1">
      <c r="B1165" s="786"/>
      <c r="C1165" s="816"/>
      <c r="D1165" s="876"/>
      <c r="E1165" s="876"/>
      <c r="F1165" s="876"/>
      <c r="G1165" s="819"/>
      <c r="H1165" s="791"/>
      <c r="I1165" s="874"/>
      <c r="J1165" s="795"/>
      <c r="K1165" s="458" t="s">
        <v>226</v>
      </c>
      <c r="L1165" s="252"/>
      <c r="M1165" s="448">
        <f t="shared" si="112"/>
        <v>0</v>
      </c>
      <c r="N1165" s="439" t="e">
        <f>#REF!*(1-$O$5)</f>
        <v>#REF!</v>
      </c>
      <c r="O1165" s="798"/>
      <c r="P1165" s="801"/>
      <c r="Q1165" s="779"/>
      <c r="R1165" s="779"/>
      <c r="S1165" s="782"/>
      <c r="T1165" s="782"/>
      <c r="U1165" s="785"/>
      <c r="Y1165" s="462"/>
      <c r="Z1165" s="505"/>
    </row>
    <row r="1166" spans="2:26" s="494" customFormat="1" ht="15" customHeight="1">
      <c r="B1166" s="786">
        <v>285</v>
      </c>
      <c r="C1166" s="816" t="s">
        <v>561</v>
      </c>
      <c r="D1166" s="875">
        <v>3</v>
      </c>
      <c r="E1166" s="875">
        <v>75</v>
      </c>
      <c r="F1166" s="875">
        <v>1</v>
      </c>
      <c r="G1166" s="817"/>
      <c r="H1166" s="791">
        <f t="shared" si="111"/>
        <v>0</v>
      </c>
      <c r="I1166" s="874">
        <f>H1166</f>
        <v>0</v>
      </c>
      <c r="J1166" s="793" t="e">
        <f>I1166*(1+$L$5)</f>
        <v>#REF!</v>
      </c>
      <c r="K1166" s="458" t="s">
        <v>207</v>
      </c>
      <c r="L1166" s="252"/>
      <c r="M1166" s="448">
        <f t="shared" si="112"/>
        <v>0</v>
      </c>
      <c r="N1166" s="439" t="e">
        <f>#REF!*(1-$O$5)</f>
        <v>#REF!</v>
      </c>
      <c r="O1166" s="796" t="e">
        <f>SUM(N1166*M1166,M1167*N1167,M1168*N1168,M1169*N1169)</f>
        <v>#REF!</v>
      </c>
      <c r="P1166" s="799">
        <v>37</v>
      </c>
      <c r="Q1166" s="777" t="e">
        <f>P1166*O1166</f>
        <v>#REF!</v>
      </c>
      <c r="R1166" s="777" t="e">
        <f>Q1166*(1+$R$5)</f>
        <v>#REF!</v>
      </c>
      <c r="S1166" s="780" t="e">
        <f>Q1166+P1166*I1166</f>
        <v>#REF!</v>
      </c>
      <c r="T1166" s="780" t="e">
        <f>P1166*J1166+R1166</f>
        <v>#REF!</v>
      </c>
      <c r="U1166" s="783" t="e">
        <f>T1166*(1+$U$5)</f>
        <v>#REF!</v>
      </c>
      <c r="Y1166" s="462"/>
      <c r="Z1166" s="505"/>
    </row>
    <row r="1167" spans="2:26" s="494" customFormat="1" ht="15" customHeight="1">
      <c r="B1167" s="786"/>
      <c r="C1167" s="816"/>
      <c r="D1167" s="876"/>
      <c r="E1167" s="876"/>
      <c r="F1167" s="876"/>
      <c r="G1167" s="818"/>
      <c r="H1167" s="791"/>
      <c r="I1167" s="874"/>
      <c r="J1167" s="794"/>
      <c r="K1167" s="458" t="s">
        <v>185</v>
      </c>
      <c r="L1167" s="252"/>
      <c r="M1167" s="448">
        <f t="shared" si="112"/>
        <v>0</v>
      </c>
      <c r="N1167" s="439" t="e">
        <f>#REF!*(1-$O$5)</f>
        <v>#REF!</v>
      </c>
      <c r="O1167" s="797"/>
      <c r="P1167" s="800"/>
      <c r="Q1167" s="778"/>
      <c r="R1167" s="778"/>
      <c r="S1167" s="781"/>
      <c r="T1167" s="781"/>
      <c r="U1167" s="784"/>
      <c r="Y1167" s="462"/>
      <c r="Z1167" s="505"/>
    </row>
    <row r="1168" spans="2:26" s="494" customFormat="1" ht="15" customHeight="1">
      <c r="B1168" s="786"/>
      <c r="C1168" s="816"/>
      <c r="D1168" s="876"/>
      <c r="E1168" s="876"/>
      <c r="F1168" s="876"/>
      <c r="G1168" s="818"/>
      <c r="H1168" s="791"/>
      <c r="I1168" s="874"/>
      <c r="J1168" s="794"/>
      <c r="K1168" s="458" t="s">
        <v>220</v>
      </c>
      <c r="L1168" s="252"/>
      <c r="M1168" s="448">
        <f t="shared" si="112"/>
        <v>0</v>
      </c>
      <c r="N1168" s="439" t="e">
        <f>#REF!*(1-$O$5)</f>
        <v>#REF!</v>
      </c>
      <c r="O1168" s="797"/>
      <c r="P1168" s="800"/>
      <c r="Q1168" s="778"/>
      <c r="R1168" s="778"/>
      <c r="S1168" s="781"/>
      <c r="T1168" s="781"/>
      <c r="U1168" s="784"/>
      <c r="Y1168" s="462"/>
      <c r="Z1168" s="505"/>
    </row>
    <row r="1169" spans="2:26" s="494" customFormat="1" ht="15" customHeight="1">
      <c r="B1169" s="786"/>
      <c r="C1169" s="816"/>
      <c r="D1169" s="876"/>
      <c r="E1169" s="876"/>
      <c r="F1169" s="876"/>
      <c r="G1169" s="819"/>
      <c r="H1169" s="791"/>
      <c r="I1169" s="874"/>
      <c r="J1169" s="795"/>
      <c r="K1169" s="458" t="s">
        <v>226</v>
      </c>
      <c r="L1169" s="252"/>
      <c r="M1169" s="448">
        <f t="shared" si="112"/>
        <v>0</v>
      </c>
      <c r="N1169" s="439" t="e">
        <f>#REF!*(1-$O$5)</f>
        <v>#REF!</v>
      </c>
      <c r="O1169" s="798"/>
      <c r="P1169" s="801"/>
      <c r="Q1169" s="779"/>
      <c r="R1169" s="779"/>
      <c r="S1169" s="782"/>
      <c r="T1169" s="782"/>
      <c r="U1169" s="785"/>
      <c r="Y1169" s="462"/>
      <c r="Z1169" s="505"/>
    </row>
    <row r="1170" spans="2:26" s="494" customFormat="1" ht="15" customHeight="1">
      <c r="B1170" s="786">
        <v>286</v>
      </c>
      <c r="C1170" s="816" t="s">
        <v>562</v>
      </c>
      <c r="D1170" s="875">
        <v>3</v>
      </c>
      <c r="E1170" s="875">
        <v>75</v>
      </c>
      <c r="F1170" s="875">
        <v>1</v>
      </c>
      <c r="G1170" s="817"/>
      <c r="H1170" s="791">
        <f t="shared" si="111"/>
        <v>0</v>
      </c>
      <c r="I1170" s="874">
        <f>H1170</f>
        <v>0</v>
      </c>
      <c r="J1170" s="793" t="e">
        <f>I1170*(1+$L$5)</f>
        <v>#REF!</v>
      </c>
      <c r="K1170" s="458" t="s">
        <v>207</v>
      </c>
      <c r="L1170" s="252"/>
      <c r="M1170" s="448">
        <f t="shared" si="112"/>
        <v>0</v>
      </c>
      <c r="N1170" s="439" t="e">
        <f>#REF!*(1-$O$5)</f>
        <v>#REF!</v>
      </c>
      <c r="O1170" s="796" t="e">
        <f>SUM(N1170*M1170,M1171*N1171,M1172*N1172,M1173*N1173)</f>
        <v>#REF!</v>
      </c>
      <c r="P1170" s="799">
        <v>38</v>
      </c>
      <c r="Q1170" s="777" t="e">
        <f>P1170*O1170</f>
        <v>#REF!</v>
      </c>
      <c r="R1170" s="777" t="e">
        <f>Q1170*(1+$R$5)</f>
        <v>#REF!</v>
      </c>
      <c r="S1170" s="780" t="e">
        <f>Q1170+P1170*I1170</f>
        <v>#REF!</v>
      </c>
      <c r="T1170" s="780" t="e">
        <f>P1170*J1170+R1170</f>
        <v>#REF!</v>
      </c>
      <c r="U1170" s="783" t="e">
        <f>T1170*(1+$U$5)</f>
        <v>#REF!</v>
      </c>
      <c r="Y1170" s="462"/>
      <c r="Z1170" s="505"/>
    </row>
    <row r="1171" spans="2:26" s="494" customFormat="1" ht="15" customHeight="1">
      <c r="B1171" s="786"/>
      <c r="C1171" s="816"/>
      <c r="D1171" s="876"/>
      <c r="E1171" s="876"/>
      <c r="F1171" s="876"/>
      <c r="G1171" s="818"/>
      <c r="H1171" s="791"/>
      <c r="I1171" s="874"/>
      <c r="J1171" s="794"/>
      <c r="K1171" s="458" t="s">
        <v>185</v>
      </c>
      <c r="L1171" s="252"/>
      <c r="M1171" s="448">
        <f t="shared" si="112"/>
        <v>0</v>
      </c>
      <c r="N1171" s="439" t="e">
        <f>#REF!*(1-$O$5)</f>
        <v>#REF!</v>
      </c>
      <c r="O1171" s="797"/>
      <c r="P1171" s="800"/>
      <c r="Q1171" s="778"/>
      <c r="R1171" s="778"/>
      <c r="S1171" s="781"/>
      <c r="T1171" s="781"/>
      <c r="U1171" s="784"/>
      <c r="Y1171" s="462"/>
      <c r="Z1171" s="505"/>
    </row>
    <row r="1172" spans="2:26" s="494" customFormat="1" ht="15" customHeight="1">
      <c r="B1172" s="786"/>
      <c r="C1172" s="816"/>
      <c r="D1172" s="876"/>
      <c r="E1172" s="876"/>
      <c r="F1172" s="876"/>
      <c r="G1172" s="818"/>
      <c r="H1172" s="791"/>
      <c r="I1172" s="874"/>
      <c r="J1172" s="794"/>
      <c r="K1172" s="458" t="s">
        <v>220</v>
      </c>
      <c r="L1172" s="252"/>
      <c r="M1172" s="448">
        <f t="shared" si="112"/>
        <v>0</v>
      </c>
      <c r="N1172" s="439" t="e">
        <f>#REF!*(1-$O$5)</f>
        <v>#REF!</v>
      </c>
      <c r="O1172" s="797"/>
      <c r="P1172" s="800"/>
      <c r="Q1172" s="778"/>
      <c r="R1172" s="778"/>
      <c r="S1172" s="781"/>
      <c r="T1172" s="781"/>
      <c r="U1172" s="784"/>
      <c r="Y1172" s="462"/>
      <c r="Z1172" s="505"/>
    </row>
    <row r="1173" spans="2:26" s="494" customFormat="1" ht="15" customHeight="1">
      <c r="B1173" s="786"/>
      <c r="C1173" s="816"/>
      <c r="D1173" s="876"/>
      <c r="E1173" s="876"/>
      <c r="F1173" s="876"/>
      <c r="G1173" s="819"/>
      <c r="H1173" s="791"/>
      <c r="I1173" s="874"/>
      <c r="J1173" s="795"/>
      <c r="K1173" s="458" t="s">
        <v>226</v>
      </c>
      <c r="L1173" s="252"/>
      <c r="M1173" s="448">
        <f t="shared" si="112"/>
        <v>0</v>
      </c>
      <c r="N1173" s="439" t="e">
        <f>#REF!*(1-$O$5)</f>
        <v>#REF!</v>
      </c>
      <c r="O1173" s="798"/>
      <c r="P1173" s="801"/>
      <c r="Q1173" s="779"/>
      <c r="R1173" s="779"/>
      <c r="S1173" s="782"/>
      <c r="T1173" s="782"/>
      <c r="U1173" s="785"/>
      <c r="Y1173" s="462"/>
      <c r="Z1173" s="505"/>
    </row>
    <row r="1174" spans="2:26" s="494" customFormat="1" ht="15" customHeight="1">
      <c r="B1174" s="786">
        <v>287</v>
      </c>
      <c r="C1174" s="816" t="s">
        <v>563</v>
      </c>
      <c r="D1174" s="875">
        <v>3</v>
      </c>
      <c r="E1174" s="875">
        <v>75</v>
      </c>
      <c r="F1174" s="875">
        <v>1</v>
      </c>
      <c r="G1174" s="817"/>
      <c r="H1174" s="791">
        <f t="shared" si="111"/>
        <v>0</v>
      </c>
      <c r="I1174" s="874">
        <f>H1174</f>
        <v>0</v>
      </c>
      <c r="J1174" s="793" t="e">
        <f>I1174*(1+$L$5)</f>
        <v>#REF!</v>
      </c>
      <c r="K1174" s="458" t="s">
        <v>207</v>
      </c>
      <c r="L1174" s="252"/>
      <c r="M1174" s="448">
        <f t="shared" si="112"/>
        <v>0</v>
      </c>
      <c r="N1174" s="439" t="e">
        <f>#REF!*(1-$O$5)</f>
        <v>#REF!</v>
      </c>
      <c r="O1174" s="796" t="e">
        <f>SUM(N1174*M1174,M1175*N1175,M1176*N1176,M1177*N1177)</f>
        <v>#REF!</v>
      </c>
      <c r="P1174" s="799">
        <v>39</v>
      </c>
      <c r="Q1174" s="777" t="e">
        <f>P1174*O1174</f>
        <v>#REF!</v>
      </c>
      <c r="R1174" s="777" t="e">
        <f>Q1174*(1+$R$5)</f>
        <v>#REF!</v>
      </c>
      <c r="S1174" s="780" t="e">
        <f>Q1174+P1174*I1174</f>
        <v>#REF!</v>
      </c>
      <c r="T1174" s="780" t="e">
        <f>P1174*J1174+R1174</f>
        <v>#REF!</v>
      </c>
      <c r="U1174" s="783" t="e">
        <f>T1174*(1+$U$5)</f>
        <v>#REF!</v>
      </c>
      <c r="Y1174" s="462"/>
      <c r="Z1174" s="505"/>
    </row>
    <row r="1175" spans="2:26" s="494" customFormat="1" ht="15" customHeight="1">
      <c r="B1175" s="786"/>
      <c r="C1175" s="816"/>
      <c r="D1175" s="876"/>
      <c r="E1175" s="876"/>
      <c r="F1175" s="876"/>
      <c r="G1175" s="818"/>
      <c r="H1175" s="791"/>
      <c r="I1175" s="874"/>
      <c r="J1175" s="794"/>
      <c r="K1175" s="458" t="s">
        <v>185</v>
      </c>
      <c r="L1175" s="252"/>
      <c r="M1175" s="448">
        <f t="shared" si="112"/>
        <v>0</v>
      </c>
      <c r="N1175" s="439" t="e">
        <f>#REF!*(1-$O$5)</f>
        <v>#REF!</v>
      </c>
      <c r="O1175" s="797"/>
      <c r="P1175" s="800"/>
      <c r="Q1175" s="778"/>
      <c r="R1175" s="778"/>
      <c r="S1175" s="781"/>
      <c r="T1175" s="781"/>
      <c r="U1175" s="784"/>
      <c r="Y1175" s="462"/>
      <c r="Z1175" s="505"/>
    </row>
    <row r="1176" spans="2:26" s="494" customFormat="1" ht="15" customHeight="1">
      <c r="B1176" s="786"/>
      <c r="C1176" s="816"/>
      <c r="D1176" s="876"/>
      <c r="E1176" s="876"/>
      <c r="F1176" s="876"/>
      <c r="G1176" s="818"/>
      <c r="H1176" s="791"/>
      <c r="I1176" s="874"/>
      <c r="J1176" s="794"/>
      <c r="K1176" s="458" t="s">
        <v>220</v>
      </c>
      <c r="L1176" s="252"/>
      <c r="M1176" s="448">
        <f t="shared" si="112"/>
        <v>0</v>
      </c>
      <c r="N1176" s="439" t="e">
        <f>#REF!*(1-$O$5)</f>
        <v>#REF!</v>
      </c>
      <c r="O1176" s="797"/>
      <c r="P1176" s="800"/>
      <c r="Q1176" s="778"/>
      <c r="R1176" s="778"/>
      <c r="S1176" s="781"/>
      <c r="T1176" s="781"/>
      <c r="U1176" s="784"/>
      <c r="Y1176" s="462"/>
      <c r="Z1176" s="505"/>
    </row>
    <row r="1177" spans="2:26" s="494" customFormat="1" ht="15" customHeight="1">
      <c r="B1177" s="786"/>
      <c r="C1177" s="816"/>
      <c r="D1177" s="876"/>
      <c r="E1177" s="876"/>
      <c r="F1177" s="876"/>
      <c r="G1177" s="819"/>
      <c r="H1177" s="791"/>
      <c r="I1177" s="874"/>
      <c r="J1177" s="795"/>
      <c r="K1177" s="458" t="s">
        <v>226</v>
      </c>
      <c r="L1177" s="252"/>
      <c r="M1177" s="448">
        <f t="shared" si="112"/>
        <v>0</v>
      </c>
      <c r="N1177" s="439" t="e">
        <f>#REF!*(1-$O$5)</f>
        <v>#REF!</v>
      </c>
      <c r="O1177" s="798"/>
      <c r="P1177" s="801"/>
      <c r="Q1177" s="779"/>
      <c r="R1177" s="779"/>
      <c r="S1177" s="782"/>
      <c r="T1177" s="782"/>
      <c r="U1177" s="785"/>
      <c r="Y1177" s="462"/>
      <c r="Z1177" s="505"/>
    </row>
    <row r="1178" spans="2:26" s="494" customFormat="1" ht="15" customHeight="1">
      <c r="B1178" s="786">
        <v>288</v>
      </c>
      <c r="C1178" s="816" t="s">
        <v>564</v>
      </c>
      <c r="D1178" s="875">
        <v>3.5</v>
      </c>
      <c r="E1178" s="875">
        <v>90</v>
      </c>
      <c r="F1178" s="875">
        <v>1</v>
      </c>
      <c r="G1178" s="817"/>
      <c r="H1178" s="791">
        <f t="shared" si="111"/>
        <v>0</v>
      </c>
      <c r="I1178" s="874">
        <f>H1178</f>
        <v>0</v>
      </c>
      <c r="J1178" s="793" t="e">
        <f>I1178*(1+$L$5)</f>
        <v>#REF!</v>
      </c>
      <c r="K1178" s="458" t="s">
        <v>207</v>
      </c>
      <c r="L1178" s="252"/>
      <c r="M1178" s="448">
        <f t="shared" si="112"/>
        <v>0</v>
      </c>
      <c r="N1178" s="439" t="e">
        <f>#REF!*(1-$O$5)</f>
        <v>#REF!</v>
      </c>
      <c r="O1178" s="796" t="e">
        <f>SUM(N1178*M1178,M1179*N1179,M1180*N1180,M1181*N1181)</f>
        <v>#REF!</v>
      </c>
      <c r="P1178" s="799">
        <v>40</v>
      </c>
      <c r="Q1178" s="777" t="e">
        <f>P1178*O1178</f>
        <v>#REF!</v>
      </c>
      <c r="R1178" s="777" t="e">
        <f>Q1178*(1+$R$5)</f>
        <v>#REF!</v>
      </c>
      <c r="S1178" s="780" t="e">
        <f>Q1178+P1178*I1178</f>
        <v>#REF!</v>
      </c>
      <c r="T1178" s="780" t="e">
        <f>P1178*J1178+R1178</f>
        <v>#REF!</v>
      </c>
      <c r="U1178" s="783" t="e">
        <f>T1178*(1+$U$5)</f>
        <v>#REF!</v>
      </c>
      <c r="Y1178" s="462"/>
      <c r="Z1178" s="505"/>
    </row>
    <row r="1179" spans="2:26" s="494" customFormat="1" ht="15" customHeight="1">
      <c r="B1179" s="786"/>
      <c r="C1179" s="816"/>
      <c r="D1179" s="876"/>
      <c r="E1179" s="876"/>
      <c r="F1179" s="876"/>
      <c r="G1179" s="818"/>
      <c r="H1179" s="791"/>
      <c r="I1179" s="874"/>
      <c r="J1179" s="794"/>
      <c r="K1179" s="458" t="s">
        <v>185</v>
      </c>
      <c r="L1179" s="252"/>
      <c r="M1179" s="448">
        <f t="shared" si="112"/>
        <v>0</v>
      </c>
      <c r="N1179" s="439" t="e">
        <f>#REF!*(1-$O$5)</f>
        <v>#REF!</v>
      </c>
      <c r="O1179" s="797"/>
      <c r="P1179" s="800"/>
      <c r="Q1179" s="778"/>
      <c r="R1179" s="778"/>
      <c r="S1179" s="781"/>
      <c r="T1179" s="781"/>
      <c r="U1179" s="784"/>
      <c r="Y1179" s="462"/>
      <c r="Z1179" s="505"/>
    </row>
    <row r="1180" spans="2:26" s="494" customFormat="1" ht="15" customHeight="1">
      <c r="B1180" s="786"/>
      <c r="C1180" s="816"/>
      <c r="D1180" s="876"/>
      <c r="E1180" s="876"/>
      <c r="F1180" s="876"/>
      <c r="G1180" s="818"/>
      <c r="H1180" s="791"/>
      <c r="I1180" s="874"/>
      <c r="J1180" s="794"/>
      <c r="K1180" s="458" t="s">
        <v>220</v>
      </c>
      <c r="L1180" s="252"/>
      <c r="M1180" s="448">
        <f t="shared" si="112"/>
        <v>0</v>
      </c>
      <c r="N1180" s="439" t="e">
        <f>#REF!*(1-$O$5)</f>
        <v>#REF!</v>
      </c>
      <c r="O1180" s="797"/>
      <c r="P1180" s="800"/>
      <c r="Q1180" s="778"/>
      <c r="R1180" s="778"/>
      <c r="S1180" s="781"/>
      <c r="T1180" s="781"/>
      <c r="U1180" s="784"/>
      <c r="Y1180" s="462"/>
      <c r="Z1180" s="505"/>
    </row>
    <row r="1181" spans="2:26" s="494" customFormat="1" ht="15" customHeight="1">
      <c r="B1181" s="786"/>
      <c r="C1181" s="816"/>
      <c r="D1181" s="876"/>
      <c r="E1181" s="876"/>
      <c r="F1181" s="876"/>
      <c r="G1181" s="819"/>
      <c r="H1181" s="791"/>
      <c r="I1181" s="874"/>
      <c r="J1181" s="795"/>
      <c r="K1181" s="458" t="s">
        <v>226</v>
      </c>
      <c r="L1181" s="252"/>
      <c r="M1181" s="448">
        <f t="shared" si="112"/>
        <v>0</v>
      </c>
      <c r="N1181" s="439" t="e">
        <f>#REF!*(1-$O$5)</f>
        <v>#REF!</v>
      </c>
      <c r="O1181" s="798"/>
      <c r="P1181" s="801"/>
      <c r="Q1181" s="779"/>
      <c r="R1181" s="779"/>
      <c r="S1181" s="782"/>
      <c r="T1181" s="782"/>
      <c r="U1181" s="785"/>
      <c r="Y1181" s="462"/>
      <c r="Z1181" s="505"/>
    </row>
    <row r="1182" spans="2:26" s="494" customFormat="1" ht="15" customHeight="1">
      <c r="B1182" s="786">
        <v>289</v>
      </c>
      <c r="C1182" s="816" t="s">
        <v>565</v>
      </c>
      <c r="D1182" s="875">
        <v>3.5</v>
      </c>
      <c r="E1182" s="875">
        <v>90</v>
      </c>
      <c r="F1182" s="875">
        <v>1</v>
      </c>
      <c r="G1182" s="817"/>
      <c r="H1182" s="791">
        <f t="shared" si="111"/>
        <v>0</v>
      </c>
      <c r="I1182" s="874">
        <f>H1182</f>
        <v>0</v>
      </c>
      <c r="J1182" s="793" t="e">
        <f>I1182*(1+$L$5)</f>
        <v>#REF!</v>
      </c>
      <c r="K1182" s="458" t="s">
        <v>207</v>
      </c>
      <c r="L1182" s="252"/>
      <c r="M1182" s="448">
        <f t="shared" si="112"/>
        <v>0</v>
      </c>
      <c r="N1182" s="439" t="e">
        <f>#REF!*(1-$O$5)</f>
        <v>#REF!</v>
      </c>
      <c r="O1182" s="796" t="e">
        <f>SUM(N1182*M1182,M1183*N1183,M1184*N1184,M1185*N1185)</f>
        <v>#REF!</v>
      </c>
      <c r="P1182" s="799">
        <v>41</v>
      </c>
      <c r="Q1182" s="777" t="e">
        <f>P1182*O1182</f>
        <v>#REF!</v>
      </c>
      <c r="R1182" s="777" t="e">
        <f>Q1182*(1+$R$5)</f>
        <v>#REF!</v>
      </c>
      <c r="S1182" s="780" t="e">
        <f>Q1182+P1182*I1182</f>
        <v>#REF!</v>
      </c>
      <c r="T1182" s="780" t="e">
        <f>P1182*J1182+R1182</f>
        <v>#REF!</v>
      </c>
      <c r="U1182" s="783" t="e">
        <f>T1182*(1+$U$5)</f>
        <v>#REF!</v>
      </c>
      <c r="Y1182" s="462"/>
      <c r="Z1182" s="505"/>
    </row>
    <row r="1183" spans="2:26" s="494" customFormat="1" ht="15" customHeight="1">
      <c r="B1183" s="786"/>
      <c r="C1183" s="816"/>
      <c r="D1183" s="876"/>
      <c r="E1183" s="876"/>
      <c r="F1183" s="876"/>
      <c r="G1183" s="818"/>
      <c r="H1183" s="791"/>
      <c r="I1183" s="874"/>
      <c r="J1183" s="794"/>
      <c r="K1183" s="458" t="s">
        <v>185</v>
      </c>
      <c r="L1183" s="252"/>
      <c r="M1183" s="448">
        <f t="shared" si="112"/>
        <v>0</v>
      </c>
      <c r="N1183" s="439" t="e">
        <f>#REF!*(1-$O$5)</f>
        <v>#REF!</v>
      </c>
      <c r="O1183" s="797"/>
      <c r="P1183" s="800"/>
      <c r="Q1183" s="778"/>
      <c r="R1183" s="778"/>
      <c r="S1183" s="781"/>
      <c r="T1183" s="781"/>
      <c r="U1183" s="784"/>
      <c r="Y1183" s="462"/>
      <c r="Z1183" s="505"/>
    </row>
    <row r="1184" spans="2:26" s="494" customFormat="1" ht="15" customHeight="1">
      <c r="B1184" s="786"/>
      <c r="C1184" s="816"/>
      <c r="D1184" s="876"/>
      <c r="E1184" s="876"/>
      <c r="F1184" s="876"/>
      <c r="G1184" s="818"/>
      <c r="H1184" s="791"/>
      <c r="I1184" s="874"/>
      <c r="J1184" s="794"/>
      <c r="K1184" s="458" t="s">
        <v>220</v>
      </c>
      <c r="L1184" s="252"/>
      <c r="M1184" s="448">
        <f t="shared" si="112"/>
        <v>0</v>
      </c>
      <c r="N1184" s="439" t="e">
        <f>#REF!*(1-$O$5)</f>
        <v>#REF!</v>
      </c>
      <c r="O1184" s="797"/>
      <c r="P1184" s="800"/>
      <c r="Q1184" s="778"/>
      <c r="R1184" s="778"/>
      <c r="S1184" s="781"/>
      <c r="T1184" s="781"/>
      <c r="U1184" s="784"/>
      <c r="Y1184" s="462"/>
      <c r="Z1184" s="505"/>
    </row>
    <row r="1185" spans="2:26" s="494" customFormat="1" ht="15" customHeight="1">
      <c r="B1185" s="786"/>
      <c r="C1185" s="816"/>
      <c r="D1185" s="876"/>
      <c r="E1185" s="876"/>
      <c r="F1185" s="876"/>
      <c r="G1185" s="819"/>
      <c r="H1185" s="791"/>
      <c r="I1185" s="874"/>
      <c r="J1185" s="795"/>
      <c r="K1185" s="458" t="s">
        <v>226</v>
      </c>
      <c r="L1185" s="252"/>
      <c r="M1185" s="448">
        <f t="shared" si="112"/>
        <v>0</v>
      </c>
      <c r="N1185" s="439" t="e">
        <f>#REF!*(1-$O$5)</f>
        <v>#REF!</v>
      </c>
      <c r="O1185" s="798"/>
      <c r="P1185" s="801"/>
      <c r="Q1185" s="779"/>
      <c r="R1185" s="779"/>
      <c r="S1185" s="782"/>
      <c r="T1185" s="782"/>
      <c r="U1185" s="785"/>
      <c r="Y1185" s="462"/>
      <c r="Z1185" s="505"/>
    </row>
    <row r="1186" spans="2:26" s="494" customFormat="1" ht="15" customHeight="1">
      <c r="B1186" s="786">
        <v>290</v>
      </c>
      <c r="C1186" s="816" t="s">
        <v>566</v>
      </c>
      <c r="D1186" s="875">
        <v>3.5</v>
      </c>
      <c r="E1186" s="875">
        <v>90</v>
      </c>
      <c r="F1186" s="875">
        <v>1</v>
      </c>
      <c r="G1186" s="817"/>
      <c r="H1186" s="791">
        <f t="shared" si="111"/>
        <v>0</v>
      </c>
      <c r="I1186" s="874">
        <f>H1186</f>
        <v>0</v>
      </c>
      <c r="J1186" s="793" t="e">
        <f>I1186*(1+$L$5)</f>
        <v>#REF!</v>
      </c>
      <c r="K1186" s="458" t="s">
        <v>207</v>
      </c>
      <c r="L1186" s="252"/>
      <c r="M1186" s="448">
        <f t="shared" si="112"/>
        <v>0</v>
      </c>
      <c r="N1186" s="439" t="e">
        <f>#REF!*(1-$O$5)</f>
        <v>#REF!</v>
      </c>
      <c r="O1186" s="796" t="e">
        <f>SUM(N1186*M1186,M1187*N1187,M1188*N1188,M1189*N1189)</f>
        <v>#REF!</v>
      </c>
      <c r="P1186" s="799">
        <v>42</v>
      </c>
      <c r="Q1186" s="777" t="e">
        <f>P1186*O1186</f>
        <v>#REF!</v>
      </c>
      <c r="R1186" s="777" t="e">
        <f>Q1186*(1+$R$5)</f>
        <v>#REF!</v>
      </c>
      <c r="S1186" s="780" t="e">
        <f>Q1186+P1186*I1186</f>
        <v>#REF!</v>
      </c>
      <c r="T1186" s="780" t="e">
        <f>P1186*J1186+R1186</f>
        <v>#REF!</v>
      </c>
      <c r="U1186" s="783" t="e">
        <f>T1186*(1+$U$5)</f>
        <v>#REF!</v>
      </c>
      <c r="Y1186" s="462"/>
      <c r="Z1186" s="505"/>
    </row>
    <row r="1187" spans="2:26" s="494" customFormat="1" ht="15" customHeight="1">
      <c r="B1187" s="786"/>
      <c r="C1187" s="816"/>
      <c r="D1187" s="876"/>
      <c r="E1187" s="876"/>
      <c r="F1187" s="876"/>
      <c r="G1187" s="818"/>
      <c r="H1187" s="791"/>
      <c r="I1187" s="874"/>
      <c r="J1187" s="794"/>
      <c r="K1187" s="458" t="s">
        <v>185</v>
      </c>
      <c r="L1187" s="252"/>
      <c r="M1187" s="448">
        <f t="shared" si="112"/>
        <v>0</v>
      </c>
      <c r="N1187" s="439" t="e">
        <f>#REF!*(1-$O$5)</f>
        <v>#REF!</v>
      </c>
      <c r="O1187" s="797"/>
      <c r="P1187" s="800"/>
      <c r="Q1187" s="778"/>
      <c r="R1187" s="778"/>
      <c r="S1187" s="781"/>
      <c r="T1187" s="781"/>
      <c r="U1187" s="784"/>
      <c r="Y1187" s="462"/>
      <c r="Z1187" s="505"/>
    </row>
    <row r="1188" spans="2:26" s="494" customFormat="1" ht="15" customHeight="1">
      <c r="B1188" s="786"/>
      <c r="C1188" s="816"/>
      <c r="D1188" s="876"/>
      <c r="E1188" s="876"/>
      <c r="F1188" s="876"/>
      <c r="G1188" s="818"/>
      <c r="H1188" s="791"/>
      <c r="I1188" s="874"/>
      <c r="J1188" s="794"/>
      <c r="K1188" s="458" t="s">
        <v>220</v>
      </c>
      <c r="L1188" s="252"/>
      <c r="M1188" s="448">
        <f t="shared" si="112"/>
        <v>0</v>
      </c>
      <c r="N1188" s="439" t="e">
        <f>#REF!*(1-$O$5)</f>
        <v>#REF!</v>
      </c>
      <c r="O1188" s="797"/>
      <c r="P1188" s="800"/>
      <c r="Q1188" s="778"/>
      <c r="R1188" s="778"/>
      <c r="S1188" s="781"/>
      <c r="T1188" s="781"/>
      <c r="U1188" s="784"/>
      <c r="Y1188" s="462"/>
      <c r="Z1188" s="505"/>
    </row>
    <row r="1189" spans="2:26" s="494" customFormat="1" ht="15" customHeight="1">
      <c r="B1189" s="786"/>
      <c r="C1189" s="816"/>
      <c r="D1189" s="876"/>
      <c r="E1189" s="876"/>
      <c r="F1189" s="876"/>
      <c r="G1189" s="819"/>
      <c r="H1189" s="791"/>
      <c r="I1189" s="874"/>
      <c r="J1189" s="795"/>
      <c r="K1189" s="458" t="s">
        <v>226</v>
      </c>
      <c r="L1189" s="252"/>
      <c r="M1189" s="448">
        <f t="shared" si="112"/>
        <v>0</v>
      </c>
      <c r="N1189" s="439" t="e">
        <f>#REF!*(1-$O$5)</f>
        <v>#REF!</v>
      </c>
      <c r="O1189" s="798"/>
      <c r="P1189" s="801"/>
      <c r="Q1189" s="779"/>
      <c r="R1189" s="779"/>
      <c r="S1189" s="782"/>
      <c r="T1189" s="782"/>
      <c r="U1189" s="785"/>
      <c r="Y1189" s="462"/>
      <c r="Z1189" s="505"/>
    </row>
    <row r="1190" spans="2:26" s="494" customFormat="1" ht="15" customHeight="1">
      <c r="B1190" s="786">
        <v>291</v>
      </c>
      <c r="C1190" s="816" t="s">
        <v>567</v>
      </c>
      <c r="D1190" s="875">
        <v>4</v>
      </c>
      <c r="E1190" s="875">
        <v>100</v>
      </c>
      <c r="F1190" s="875">
        <v>1</v>
      </c>
      <c r="G1190" s="817"/>
      <c r="H1190" s="791">
        <f t="shared" si="111"/>
        <v>0</v>
      </c>
      <c r="I1190" s="874">
        <f>H1190</f>
        <v>0</v>
      </c>
      <c r="J1190" s="793" t="e">
        <f>I1190*(1+$L$5)</f>
        <v>#REF!</v>
      </c>
      <c r="K1190" s="458" t="s">
        <v>207</v>
      </c>
      <c r="L1190" s="252"/>
      <c r="M1190" s="448">
        <f t="shared" si="112"/>
        <v>0</v>
      </c>
      <c r="N1190" s="439" t="e">
        <f>#REF!*(1-$O$5)</f>
        <v>#REF!</v>
      </c>
      <c r="O1190" s="796" t="e">
        <f>SUM(N1190*M1190,M1191*N1191,M1192*N1192,M1193*N1193)</f>
        <v>#REF!</v>
      </c>
      <c r="P1190" s="799">
        <v>43</v>
      </c>
      <c r="Q1190" s="777" t="e">
        <f>P1190*O1190</f>
        <v>#REF!</v>
      </c>
      <c r="R1190" s="777" t="e">
        <f>Q1190*(1+$R$5)</f>
        <v>#REF!</v>
      </c>
      <c r="S1190" s="780" t="e">
        <f>Q1190+P1190*I1190</f>
        <v>#REF!</v>
      </c>
      <c r="T1190" s="780" t="e">
        <f>P1190*J1190+R1190</f>
        <v>#REF!</v>
      </c>
      <c r="U1190" s="783" t="e">
        <f>T1190*(1+$U$5)</f>
        <v>#REF!</v>
      </c>
      <c r="Y1190" s="462"/>
      <c r="Z1190" s="505"/>
    </row>
    <row r="1191" spans="2:26" s="494" customFormat="1" ht="15" customHeight="1">
      <c r="B1191" s="786"/>
      <c r="C1191" s="816"/>
      <c r="D1191" s="876"/>
      <c r="E1191" s="876"/>
      <c r="F1191" s="876"/>
      <c r="G1191" s="818"/>
      <c r="H1191" s="791"/>
      <c r="I1191" s="874"/>
      <c r="J1191" s="794"/>
      <c r="K1191" s="458" t="s">
        <v>185</v>
      </c>
      <c r="L1191" s="252"/>
      <c r="M1191" s="448">
        <f t="shared" si="112"/>
        <v>0</v>
      </c>
      <c r="N1191" s="439" t="e">
        <f>#REF!*(1-$O$5)</f>
        <v>#REF!</v>
      </c>
      <c r="O1191" s="797"/>
      <c r="P1191" s="800"/>
      <c r="Q1191" s="778"/>
      <c r="R1191" s="778"/>
      <c r="S1191" s="781"/>
      <c r="T1191" s="781"/>
      <c r="U1191" s="784"/>
      <c r="Y1191" s="462"/>
      <c r="Z1191" s="505"/>
    </row>
    <row r="1192" spans="2:26" s="494" customFormat="1" ht="15" customHeight="1">
      <c r="B1192" s="786"/>
      <c r="C1192" s="816"/>
      <c r="D1192" s="876"/>
      <c r="E1192" s="876"/>
      <c r="F1192" s="876"/>
      <c r="G1192" s="818"/>
      <c r="H1192" s="791"/>
      <c r="I1192" s="874"/>
      <c r="J1192" s="794"/>
      <c r="K1192" s="458" t="s">
        <v>220</v>
      </c>
      <c r="L1192" s="252"/>
      <c r="M1192" s="448">
        <f t="shared" si="112"/>
        <v>0</v>
      </c>
      <c r="N1192" s="439" t="e">
        <f>#REF!*(1-$O$5)</f>
        <v>#REF!</v>
      </c>
      <c r="O1192" s="797"/>
      <c r="P1192" s="800"/>
      <c r="Q1192" s="778"/>
      <c r="R1192" s="778"/>
      <c r="S1192" s="781"/>
      <c r="T1192" s="781"/>
      <c r="U1192" s="784"/>
      <c r="Y1192" s="462"/>
      <c r="Z1192" s="505"/>
    </row>
    <row r="1193" spans="2:26" s="494" customFormat="1" ht="15" customHeight="1">
      <c r="B1193" s="786"/>
      <c r="C1193" s="816"/>
      <c r="D1193" s="876"/>
      <c r="E1193" s="876"/>
      <c r="F1193" s="876"/>
      <c r="G1193" s="819"/>
      <c r="H1193" s="791"/>
      <c r="I1193" s="874"/>
      <c r="J1193" s="795"/>
      <c r="K1193" s="458" t="s">
        <v>226</v>
      </c>
      <c r="L1193" s="252"/>
      <c r="M1193" s="448">
        <f t="shared" si="112"/>
        <v>0</v>
      </c>
      <c r="N1193" s="439" t="e">
        <f>#REF!*(1-$O$5)</f>
        <v>#REF!</v>
      </c>
      <c r="O1193" s="798"/>
      <c r="P1193" s="801"/>
      <c r="Q1193" s="779"/>
      <c r="R1193" s="779"/>
      <c r="S1193" s="782"/>
      <c r="T1193" s="782"/>
      <c r="U1193" s="785"/>
      <c r="Y1193" s="462"/>
      <c r="Z1193" s="505"/>
    </row>
    <row r="1194" spans="2:26" s="494" customFormat="1" ht="15" customHeight="1">
      <c r="B1194" s="786">
        <v>292</v>
      </c>
      <c r="C1194" s="816" t="s">
        <v>568</v>
      </c>
      <c r="D1194" s="875">
        <v>4</v>
      </c>
      <c r="E1194" s="875">
        <v>100</v>
      </c>
      <c r="F1194" s="875">
        <v>1</v>
      </c>
      <c r="G1194" s="817"/>
      <c r="H1194" s="791">
        <f t="shared" si="111"/>
        <v>0</v>
      </c>
      <c r="I1194" s="874">
        <f>H1194</f>
        <v>0</v>
      </c>
      <c r="J1194" s="793" t="e">
        <f>I1194*(1+$L$5)</f>
        <v>#REF!</v>
      </c>
      <c r="K1194" s="458" t="s">
        <v>207</v>
      </c>
      <c r="L1194" s="252"/>
      <c r="M1194" s="448">
        <f t="shared" si="112"/>
        <v>0</v>
      </c>
      <c r="N1194" s="439" t="e">
        <f>#REF!*(1-$O$5)</f>
        <v>#REF!</v>
      </c>
      <c r="O1194" s="796" t="e">
        <f>SUM(N1194*M1194,M1195*N1195,M1196*N1196,M1197*N1197)</f>
        <v>#REF!</v>
      </c>
      <c r="P1194" s="799">
        <v>44</v>
      </c>
      <c r="Q1194" s="777" t="e">
        <f>P1194*O1194</f>
        <v>#REF!</v>
      </c>
      <c r="R1194" s="777" t="e">
        <f>Q1194*(1+$R$5)</f>
        <v>#REF!</v>
      </c>
      <c r="S1194" s="780" t="e">
        <f>Q1194+P1194*I1194</f>
        <v>#REF!</v>
      </c>
      <c r="T1194" s="780" t="e">
        <f>P1194*J1194+R1194</f>
        <v>#REF!</v>
      </c>
      <c r="U1194" s="783" t="e">
        <f>T1194*(1+$U$5)</f>
        <v>#REF!</v>
      </c>
      <c r="Y1194" s="462"/>
      <c r="Z1194" s="505"/>
    </row>
    <row r="1195" spans="2:26" s="494" customFormat="1" ht="15" customHeight="1">
      <c r="B1195" s="786"/>
      <c r="C1195" s="816"/>
      <c r="D1195" s="876"/>
      <c r="E1195" s="876"/>
      <c r="F1195" s="876"/>
      <c r="G1195" s="818"/>
      <c r="H1195" s="791"/>
      <c r="I1195" s="874"/>
      <c r="J1195" s="794"/>
      <c r="K1195" s="458" t="s">
        <v>185</v>
      </c>
      <c r="L1195" s="252"/>
      <c r="M1195" s="448">
        <f t="shared" si="112"/>
        <v>0</v>
      </c>
      <c r="N1195" s="439" t="e">
        <f>#REF!*(1-$O$5)</f>
        <v>#REF!</v>
      </c>
      <c r="O1195" s="797"/>
      <c r="P1195" s="800"/>
      <c r="Q1195" s="778"/>
      <c r="R1195" s="778"/>
      <c r="S1195" s="781"/>
      <c r="T1195" s="781"/>
      <c r="U1195" s="784"/>
      <c r="Y1195" s="462"/>
      <c r="Z1195" s="505"/>
    </row>
    <row r="1196" spans="2:26" s="494" customFormat="1" ht="15" customHeight="1">
      <c r="B1196" s="786"/>
      <c r="C1196" s="816"/>
      <c r="D1196" s="876"/>
      <c r="E1196" s="876"/>
      <c r="F1196" s="876"/>
      <c r="G1196" s="818"/>
      <c r="H1196" s="791"/>
      <c r="I1196" s="874"/>
      <c r="J1196" s="794"/>
      <c r="K1196" s="458" t="s">
        <v>220</v>
      </c>
      <c r="L1196" s="252"/>
      <c r="M1196" s="448">
        <f t="shared" si="112"/>
        <v>0</v>
      </c>
      <c r="N1196" s="439" t="e">
        <f>#REF!*(1-$O$5)</f>
        <v>#REF!</v>
      </c>
      <c r="O1196" s="797"/>
      <c r="P1196" s="800"/>
      <c r="Q1196" s="778"/>
      <c r="R1196" s="778"/>
      <c r="S1196" s="781"/>
      <c r="T1196" s="781"/>
      <c r="U1196" s="784"/>
      <c r="Y1196" s="462"/>
      <c r="Z1196" s="505"/>
    </row>
    <row r="1197" spans="2:26" s="494" customFormat="1" ht="15" customHeight="1">
      <c r="B1197" s="786"/>
      <c r="C1197" s="816"/>
      <c r="D1197" s="876"/>
      <c r="E1197" s="876"/>
      <c r="F1197" s="876"/>
      <c r="G1197" s="819"/>
      <c r="H1197" s="791"/>
      <c r="I1197" s="874"/>
      <c r="J1197" s="795"/>
      <c r="K1197" s="458" t="s">
        <v>226</v>
      </c>
      <c r="L1197" s="252"/>
      <c r="M1197" s="448">
        <f t="shared" si="112"/>
        <v>0</v>
      </c>
      <c r="N1197" s="439" t="e">
        <f>#REF!*(1-$O$5)</f>
        <v>#REF!</v>
      </c>
      <c r="O1197" s="798"/>
      <c r="P1197" s="801"/>
      <c r="Q1197" s="779"/>
      <c r="R1197" s="779"/>
      <c r="S1197" s="782"/>
      <c r="T1197" s="782"/>
      <c r="U1197" s="785"/>
      <c r="Y1197" s="462"/>
      <c r="Z1197" s="505"/>
    </row>
    <row r="1198" spans="2:26" s="494" customFormat="1" ht="15" customHeight="1">
      <c r="B1198" s="786">
        <v>293</v>
      </c>
      <c r="C1198" s="816" t="s">
        <v>569</v>
      </c>
      <c r="D1198" s="875">
        <v>4</v>
      </c>
      <c r="E1198" s="875">
        <v>100</v>
      </c>
      <c r="F1198" s="875">
        <v>1</v>
      </c>
      <c r="G1198" s="817"/>
      <c r="H1198" s="791">
        <f t="shared" si="111"/>
        <v>0</v>
      </c>
      <c r="I1198" s="874">
        <f>H1198</f>
        <v>0</v>
      </c>
      <c r="J1198" s="793" t="e">
        <f>I1198*(1+$L$5)</f>
        <v>#REF!</v>
      </c>
      <c r="K1198" s="458" t="s">
        <v>207</v>
      </c>
      <c r="L1198" s="252"/>
      <c r="M1198" s="448">
        <f t="shared" si="112"/>
        <v>0</v>
      </c>
      <c r="N1198" s="439" t="e">
        <f>#REF!*(1-$O$5)</f>
        <v>#REF!</v>
      </c>
      <c r="O1198" s="796" t="e">
        <f>SUM(N1198*M1198,M1199*N1199,M1200*N1200,M1201*N1201)</f>
        <v>#REF!</v>
      </c>
      <c r="P1198" s="799">
        <v>45</v>
      </c>
      <c r="Q1198" s="777" t="e">
        <f>P1198*O1198</f>
        <v>#REF!</v>
      </c>
      <c r="R1198" s="777" t="e">
        <f>Q1198*(1+$R$5)</f>
        <v>#REF!</v>
      </c>
      <c r="S1198" s="780" t="e">
        <f>Q1198+P1198*I1198</f>
        <v>#REF!</v>
      </c>
      <c r="T1198" s="780" t="e">
        <f>P1198*J1198+R1198</f>
        <v>#REF!</v>
      </c>
      <c r="U1198" s="783" t="e">
        <f>T1198*(1+$U$5)</f>
        <v>#REF!</v>
      </c>
      <c r="Y1198" s="462"/>
      <c r="Z1198" s="505"/>
    </row>
    <row r="1199" spans="2:26" s="494" customFormat="1" ht="15" customHeight="1">
      <c r="B1199" s="786"/>
      <c r="C1199" s="816"/>
      <c r="D1199" s="876"/>
      <c r="E1199" s="876"/>
      <c r="F1199" s="876"/>
      <c r="G1199" s="818"/>
      <c r="H1199" s="791"/>
      <c r="I1199" s="874"/>
      <c r="J1199" s="794"/>
      <c r="K1199" s="458" t="s">
        <v>185</v>
      </c>
      <c r="L1199" s="252"/>
      <c r="M1199" s="448">
        <f t="shared" si="112"/>
        <v>0</v>
      </c>
      <c r="N1199" s="439" t="e">
        <f>#REF!*(1-$O$5)</f>
        <v>#REF!</v>
      </c>
      <c r="O1199" s="797"/>
      <c r="P1199" s="800"/>
      <c r="Q1199" s="778"/>
      <c r="R1199" s="778"/>
      <c r="S1199" s="781"/>
      <c r="T1199" s="781"/>
      <c r="U1199" s="784"/>
      <c r="Y1199" s="462"/>
      <c r="Z1199" s="505"/>
    </row>
    <row r="1200" spans="2:26" s="494" customFormat="1" ht="15" customHeight="1">
      <c r="B1200" s="786"/>
      <c r="C1200" s="816"/>
      <c r="D1200" s="876"/>
      <c r="E1200" s="876"/>
      <c r="F1200" s="876"/>
      <c r="G1200" s="818"/>
      <c r="H1200" s="791"/>
      <c r="I1200" s="874"/>
      <c r="J1200" s="794"/>
      <c r="K1200" s="458" t="s">
        <v>220</v>
      </c>
      <c r="L1200" s="252"/>
      <c r="M1200" s="448">
        <f t="shared" si="112"/>
        <v>0</v>
      </c>
      <c r="N1200" s="439" t="e">
        <f>#REF!*(1-$O$5)</f>
        <v>#REF!</v>
      </c>
      <c r="O1200" s="797"/>
      <c r="P1200" s="800"/>
      <c r="Q1200" s="778"/>
      <c r="R1200" s="778"/>
      <c r="S1200" s="781"/>
      <c r="T1200" s="781"/>
      <c r="U1200" s="784"/>
      <c r="Y1200" s="462"/>
      <c r="Z1200" s="505"/>
    </row>
    <row r="1201" spans="2:26" s="494" customFormat="1" ht="15" customHeight="1">
      <c r="B1201" s="786"/>
      <c r="C1201" s="816"/>
      <c r="D1201" s="876"/>
      <c r="E1201" s="876"/>
      <c r="F1201" s="876"/>
      <c r="G1201" s="819"/>
      <c r="H1201" s="791"/>
      <c r="I1201" s="874"/>
      <c r="J1201" s="795"/>
      <c r="K1201" s="458" t="s">
        <v>226</v>
      </c>
      <c r="L1201" s="252"/>
      <c r="M1201" s="448">
        <f t="shared" si="112"/>
        <v>0</v>
      </c>
      <c r="N1201" s="439" t="e">
        <f>#REF!*(1-$O$5)</f>
        <v>#REF!</v>
      </c>
      <c r="O1201" s="798"/>
      <c r="P1201" s="801"/>
      <c r="Q1201" s="779"/>
      <c r="R1201" s="779"/>
      <c r="S1201" s="782"/>
      <c r="T1201" s="782"/>
      <c r="U1201" s="785"/>
      <c r="Y1201" s="462"/>
      <c r="Z1201" s="505"/>
    </row>
    <row r="1202" spans="2:26" s="494" customFormat="1" ht="15" customHeight="1">
      <c r="B1202" s="786">
        <v>294</v>
      </c>
      <c r="C1202" s="816" t="s">
        <v>570</v>
      </c>
      <c r="D1202" s="875">
        <v>5</v>
      </c>
      <c r="E1202" s="875">
        <v>125</v>
      </c>
      <c r="F1202" s="875">
        <v>1</v>
      </c>
      <c r="G1202" s="817"/>
      <c r="H1202" s="791">
        <f t="shared" ref="H1202:H1238" si="113">G1202*$I$5</f>
        <v>0</v>
      </c>
      <c r="I1202" s="874">
        <f>H1202</f>
        <v>0</v>
      </c>
      <c r="J1202" s="793" t="e">
        <f>I1202*(1+$L$5)</f>
        <v>#REF!</v>
      </c>
      <c r="K1202" s="458" t="s">
        <v>207</v>
      </c>
      <c r="L1202" s="252"/>
      <c r="M1202" s="448">
        <f t="shared" ref="M1202:M1221" si="114">L1202/60</f>
        <v>0</v>
      </c>
      <c r="N1202" s="439" t="e">
        <f>#REF!*(1-$O$5)</f>
        <v>#REF!</v>
      </c>
      <c r="O1202" s="796" t="e">
        <f>SUM(N1202*M1202,M1203*N1203,M1204*N1204,M1205*N1205)</f>
        <v>#REF!</v>
      </c>
      <c r="P1202" s="799">
        <v>46</v>
      </c>
      <c r="Q1202" s="777" t="e">
        <f>P1202*O1202</f>
        <v>#REF!</v>
      </c>
      <c r="R1202" s="777" t="e">
        <f>Q1202*(1+$R$5)</f>
        <v>#REF!</v>
      </c>
      <c r="S1202" s="780" t="e">
        <f>Q1202+P1202*I1202</f>
        <v>#REF!</v>
      </c>
      <c r="T1202" s="780" t="e">
        <f>P1202*J1202+R1202</f>
        <v>#REF!</v>
      </c>
      <c r="U1202" s="783" t="e">
        <f>T1202*(1+$U$5)</f>
        <v>#REF!</v>
      </c>
      <c r="Y1202" s="462"/>
      <c r="Z1202" s="505"/>
    </row>
    <row r="1203" spans="2:26" s="494" customFormat="1" ht="15" customHeight="1">
      <c r="B1203" s="786"/>
      <c r="C1203" s="816"/>
      <c r="D1203" s="876"/>
      <c r="E1203" s="876"/>
      <c r="F1203" s="876"/>
      <c r="G1203" s="818"/>
      <c r="H1203" s="791"/>
      <c r="I1203" s="874"/>
      <c r="J1203" s="794"/>
      <c r="K1203" s="458" t="s">
        <v>185</v>
      </c>
      <c r="L1203" s="252"/>
      <c r="M1203" s="448">
        <f t="shared" si="114"/>
        <v>0</v>
      </c>
      <c r="N1203" s="439" t="e">
        <f>#REF!*(1-$O$5)</f>
        <v>#REF!</v>
      </c>
      <c r="O1203" s="797"/>
      <c r="P1203" s="800"/>
      <c r="Q1203" s="778"/>
      <c r="R1203" s="778"/>
      <c r="S1203" s="781"/>
      <c r="T1203" s="781"/>
      <c r="U1203" s="784"/>
      <c r="Y1203" s="462"/>
      <c r="Z1203" s="505"/>
    </row>
    <row r="1204" spans="2:26" s="494" customFormat="1" ht="15" customHeight="1">
      <c r="B1204" s="786"/>
      <c r="C1204" s="816"/>
      <c r="D1204" s="876"/>
      <c r="E1204" s="876"/>
      <c r="F1204" s="876"/>
      <c r="G1204" s="818"/>
      <c r="H1204" s="791"/>
      <c r="I1204" s="874"/>
      <c r="J1204" s="794"/>
      <c r="K1204" s="458" t="s">
        <v>220</v>
      </c>
      <c r="L1204" s="252"/>
      <c r="M1204" s="448">
        <f t="shared" si="114"/>
        <v>0</v>
      </c>
      <c r="N1204" s="439" t="e">
        <f>#REF!*(1-$O$5)</f>
        <v>#REF!</v>
      </c>
      <c r="O1204" s="797"/>
      <c r="P1204" s="800"/>
      <c r="Q1204" s="778"/>
      <c r="R1204" s="778"/>
      <c r="S1204" s="781"/>
      <c r="T1204" s="781"/>
      <c r="U1204" s="784"/>
      <c r="Y1204" s="462"/>
      <c r="Z1204" s="505"/>
    </row>
    <row r="1205" spans="2:26" s="494" customFormat="1" ht="15" customHeight="1">
      <c r="B1205" s="786"/>
      <c r="C1205" s="816"/>
      <c r="D1205" s="876"/>
      <c r="E1205" s="876"/>
      <c r="F1205" s="876"/>
      <c r="G1205" s="819"/>
      <c r="H1205" s="791"/>
      <c r="I1205" s="874"/>
      <c r="J1205" s="795"/>
      <c r="K1205" s="458" t="s">
        <v>226</v>
      </c>
      <c r="L1205" s="252"/>
      <c r="M1205" s="448">
        <f t="shared" si="114"/>
        <v>0</v>
      </c>
      <c r="N1205" s="439" t="e">
        <f>#REF!*(1-$O$5)</f>
        <v>#REF!</v>
      </c>
      <c r="O1205" s="798"/>
      <c r="P1205" s="801"/>
      <c r="Q1205" s="779"/>
      <c r="R1205" s="779"/>
      <c r="S1205" s="782"/>
      <c r="T1205" s="782"/>
      <c r="U1205" s="785"/>
      <c r="Y1205" s="462"/>
      <c r="Z1205" s="505"/>
    </row>
    <row r="1206" spans="2:26" s="494" customFormat="1" ht="15" customHeight="1">
      <c r="B1206" s="786">
        <v>295</v>
      </c>
      <c r="C1206" s="816" t="s">
        <v>571</v>
      </c>
      <c r="D1206" s="875">
        <v>5</v>
      </c>
      <c r="E1206" s="875">
        <v>125</v>
      </c>
      <c r="F1206" s="875">
        <v>1</v>
      </c>
      <c r="G1206" s="817"/>
      <c r="H1206" s="791">
        <f t="shared" si="113"/>
        <v>0</v>
      </c>
      <c r="I1206" s="874">
        <f>H1206</f>
        <v>0</v>
      </c>
      <c r="J1206" s="793" t="e">
        <f>I1206*(1+$L$5)</f>
        <v>#REF!</v>
      </c>
      <c r="K1206" s="458" t="s">
        <v>207</v>
      </c>
      <c r="L1206" s="252"/>
      <c r="M1206" s="448">
        <f t="shared" si="114"/>
        <v>0</v>
      </c>
      <c r="N1206" s="439" t="e">
        <f>#REF!*(1-$O$5)</f>
        <v>#REF!</v>
      </c>
      <c r="O1206" s="796" t="e">
        <f>SUM(N1206*M1206,M1207*N1207,M1208*N1208,M1209*N1209)</f>
        <v>#REF!</v>
      </c>
      <c r="P1206" s="799">
        <v>47</v>
      </c>
      <c r="Q1206" s="777" t="e">
        <f>P1206*O1206</f>
        <v>#REF!</v>
      </c>
      <c r="R1206" s="777" t="e">
        <f>Q1206*(1+$R$5)</f>
        <v>#REF!</v>
      </c>
      <c r="S1206" s="780" t="e">
        <f>Q1206+P1206*I1206</f>
        <v>#REF!</v>
      </c>
      <c r="T1206" s="780" t="e">
        <f>P1206*J1206+R1206</f>
        <v>#REF!</v>
      </c>
      <c r="U1206" s="783" t="e">
        <f>T1206*(1+$U$5)</f>
        <v>#REF!</v>
      </c>
      <c r="Y1206" s="462"/>
      <c r="Z1206" s="505"/>
    </row>
    <row r="1207" spans="2:26" s="494" customFormat="1" ht="15" customHeight="1">
      <c r="B1207" s="786"/>
      <c r="C1207" s="816"/>
      <c r="D1207" s="876"/>
      <c r="E1207" s="876"/>
      <c r="F1207" s="876"/>
      <c r="G1207" s="818"/>
      <c r="H1207" s="791"/>
      <c r="I1207" s="874"/>
      <c r="J1207" s="794"/>
      <c r="K1207" s="458" t="s">
        <v>185</v>
      </c>
      <c r="L1207" s="252"/>
      <c r="M1207" s="448">
        <f t="shared" si="114"/>
        <v>0</v>
      </c>
      <c r="N1207" s="439" t="e">
        <f>#REF!*(1-$O$5)</f>
        <v>#REF!</v>
      </c>
      <c r="O1207" s="797"/>
      <c r="P1207" s="800"/>
      <c r="Q1207" s="778"/>
      <c r="R1207" s="778"/>
      <c r="S1207" s="781"/>
      <c r="T1207" s="781"/>
      <c r="U1207" s="784"/>
      <c r="Y1207" s="462"/>
      <c r="Z1207" s="505"/>
    </row>
    <row r="1208" spans="2:26" s="494" customFormat="1" ht="15" customHeight="1">
      <c r="B1208" s="786"/>
      <c r="C1208" s="816"/>
      <c r="D1208" s="876"/>
      <c r="E1208" s="876"/>
      <c r="F1208" s="876"/>
      <c r="G1208" s="818"/>
      <c r="H1208" s="791"/>
      <c r="I1208" s="874"/>
      <c r="J1208" s="794"/>
      <c r="K1208" s="458" t="s">
        <v>220</v>
      </c>
      <c r="L1208" s="252"/>
      <c r="M1208" s="448">
        <f t="shared" si="114"/>
        <v>0</v>
      </c>
      <c r="N1208" s="439" t="e">
        <f>#REF!*(1-$O$5)</f>
        <v>#REF!</v>
      </c>
      <c r="O1208" s="797"/>
      <c r="P1208" s="800"/>
      <c r="Q1208" s="778"/>
      <c r="R1208" s="778"/>
      <c r="S1208" s="781"/>
      <c r="T1208" s="781"/>
      <c r="U1208" s="784"/>
      <c r="Y1208" s="462"/>
      <c r="Z1208" s="505"/>
    </row>
    <row r="1209" spans="2:26" s="494" customFormat="1" ht="15" customHeight="1">
      <c r="B1209" s="786"/>
      <c r="C1209" s="816"/>
      <c r="D1209" s="876"/>
      <c r="E1209" s="876"/>
      <c r="F1209" s="876"/>
      <c r="G1209" s="819"/>
      <c r="H1209" s="791"/>
      <c r="I1209" s="874"/>
      <c r="J1209" s="795"/>
      <c r="K1209" s="458" t="s">
        <v>226</v>
      </c>
      <c r="L1209" s="252"/>
      <c r="M1209" s="448">
        <f t="shared" si="114"/>
        <v>0</v>
      </c>
      <c r="N1209" s="439" t="e">
        <f>#REF!*(1-$O$5)</f>
        <v>#REF!</v>
      </c>
      <c r="O1209" s="798"/>
      <c r="P1209" s="801"/>
      <c r="Q1209" s="779"/>
      <c r="R1209" s="779"/>
      <c r="S1209" s="782"/>
      <c r="T1209" s="782"/>
      <c r="U1209" s="785"/>
      <c r="Y1209" s="462"/>
      <c r="Z1209" s="505"/>
    </row>
    <row r="1210" spans="2:26" s="494" customFormat="1" ht="15" customHeight="1">
      <c r="B1210" s="786">
        <v>296</v>
      </c>
      <c r="C1210" s="816" t="s">
        <v>572</v>
      </c>
      <c r="D1210" s="875">
        <v>5</v>
      </c>
      <c r="E1210" s="875">
        <v>125</v>
      </c>
      <c r="F1210" s="875">
        <v>1</v>
      </c>
      <c r="G1210" s="817"/>
      <c r="H1210" s="791">
        <f t="shared" si="113"/>
        <v>0</v>
      </c>
      <c r="I1210" s="874">
        <f>H1210</f>
        <v>0</v>
      </c>
      <c r="J1210" s="793" t="e">
        <f>I1210*(1+$L$5)</f>
        <v>#REF!</v>
      </c>
      <c r="K1210" s="458" t="s">
        <v>207</v>
      </c>
      <c r="L1210" s="252"/>
      <c r="M1210" s="448">
        <f t="shared" si="114"/>
        <v>0</v>
      </c>
      <c r="N1210" s="439" t="e">
        <f>#REF!*(1-$O$5)</f>
        <v>#REF!</v>
      </c>
      <c r="O1210" s="796" t="e">
        <f>SUM(N1210*M1210,M1211*N1211,M1212*N1212,M1213*N1213)</f>
        <v>#REF!</v>
      </c>
      <c r="P1210" s="799">
        <v>48</v>
      </c>
      <c r="Q1210" s="777" t="e">
        <f>P1210*O1210</f>
        <v>#REF!</v>
      </c>
      <c r="R1210" s="777" t="e">
        <f>Q1210*(1+$R$5)</f>
        <v>#REF!</v>
      </c>
      <c r="S1210" s="780" t="e">
        <f>Q1210+P1210*I1210</f>
        <v>#REF!</v>
      </c>
      <c r="T1210" s="780" t="e">
        <f>P1210*J1210+R1210</f>
        <v>#REF!</v>
      </c>
      <c r="U1210" s="783" t="e">
        <f>T1210*(1+$U$5)</f>
        <v>#REF!</v>
      </c>
      <c r="Y1210" s="462"/>
      <c r="Z1210" s="505"/>
    </row>
    <row r="1211" spans="2:26" s="494" customFormat="1" ht="15" customHeight="1">
      <c r="B1211" s="786"/>
      <c r="C1211" s="816"/>
      <c r="D1211" s="876"/>
      <c r="E1211" s="876"/>
      <c r="F1211" s="876"/>
      <c r="G1211" s="818"/>
      <c r="H1211" s="791"/>
      <c r="I1211" s="874"/>
      <c r="J1211" s="794"/>
      <c r="K1211" s="458" t="s">
        <v>185</v>
      </c>
      <c r="L1211" s="252"/>
      <c r="M1211" s="448">
        <f t="shared" si="114"/>
        <v>0</v>
      </c>
      <c r="N1211" s="439" t="e">
        <f>#REF!*(1-$O$5)</f>
        <v>#REF!</v>
      </c>
      <c r="O1211" s="797"/>
      <c r="P1211" s="800"/>
      <c r="Q1211" s="778"/>
      <c r="R1211" s="778"/>
      <c r="S1211" s="781"/>
      <c r="T1211" s="781"/>
      <c r="U1211" s="784"/>
      <c r="Y1211" s="462"/>
      <c r="Z1211" s="505"/>
    </row>
    <row r="1212" spans="2:26" s="494" customFormat="1" ht="15" customHeight="1">
      <c r="B1212" s="786"/>
      <c r="C1212" s="816"/>
      <c r="D1212" s="876"/>
      <c r="E1212" s="876"/>
      <c r="F1212" s="876"/>
      <c r="G1212" s="818"/>
      <c r="H1212" s="791"/>
      <c r="I1212" s="874"/>
      <c r="J1212" s="794"/>
      <c r="K1212" s="458" t="s">
        <v>220</v>
      </c>
      <c r="L1212" s="252"/>
      <c r="M1212" s="448">
        <f t="shared" si="114"/>
        <v>0</v>
      </c>
      <c r="N1212" s="439" t="e">
        <f>#REF!*(1-$O$5)</f>
        <v>#REF!</v>
      </c>
      <c r="O1212" s="797"/>
      <c r="P1212" s="800"/>
      <c r="Q1212" s="778"/>
      <c r="R1212" s="778"/>
      <c r="S1212" s="781"/>
      <c r="T1212" s="781"/>
      <c r="U1212" s="784"/>
      <c r="Y1212" s="462"/>
      <c r="Z1212" s="505"/>
    </row>
    <row r="1213" spans="2:26" s="494" customFormat="1" ht="15" customHeight="1">
      <c r="B1213" s="786"/>
      <c r="C1213" s="816"/>
      <c r="D1213" s="876"/>
      <c r="E1213" s="876"/>
      <c r="F1213" s="876"/>
      <c r="G1213" s="819"/>
      <c r="H1213" s="791"/>
      <c r="I1213" s="874"/>
      <c r="J1213" s="795"/>
      <c r="K1213" s="458" t="s">
        <v>226</v>
      </c>
      <c r="L1213" s="252"/>
      <c r="M1213" s="448">
        <f t="shared" si="114"/>
        <v>0</v>
      </c>
      <c r="N1213" s="439" t="e">
        <f>#REF!*(1-$O$5)</f>
        <v>#REF!</v>
      </c>
      <c r="O1213" s="798"/>
      <c r="P1213" s="801"/>
      <c r="Q1213" s="779"/>
      <c r="R1213" s="779"/>
      <c r="S1213" s="782"/>
      <c r="T1213" s="782"/>
      <c r="U1213" s="785"/>
      <c r="Y1213" s="462"/>
      <c r="Z1213" s="505"/>
    </row>
    <row r="1214" spans="2:26" s="494" customFormat="1" ht="15" customHeight="1">
      <c r="B1214" s="786">
        <v>297</v>
      </c>
      <c r="C1214" s="816" t="s">
        <v>573</v>
      </c>
      <c r="D1214" s="875">
        <v>6</v>
      </c>
      <c r="E1214" s="875">
        <v>150</v>
      </c>
      <c r="F1214" s="875">
        <v>1</v>
      </c>
      <c r="G1214" s="817"/>
      <c r="H1214" s="791">
        <f t="shared" si="113"/>
        <v>0</v>
      </c>
      <c r="I1214" s="874">
        <f>H1214</f>
        <v>0</v>
      </c>
      <c r="J1214" s="793" t="e">
        <f>I1214*(1+$L$5)</f>
        <v>#REF!</v>
      </c>
      <c r="K1214" s="458" t="s">
        <v>207</v>
      </c>
      <c r="L1214" s="252"/>
      <c r="M1214" s="448">
        <f t="shared" si="114"/>
        <v>0</v>
      </c>
      <c r="N1214" s="439" t="e">
        <f>#REF!*(1-$O$5)</f>
        <v>#REF!</v>
      </c>
      <c r="O1214" s="796" t="e">
        <f>SUM(N1214*M1214,M1215*N1215,M1216*N1216,M1217*N1217)</f>
        <v>#REF!</v>
      </c>
      <c r="P1214" s="799">
        <v>49</v>
      </c>
      <c r="Q1214" s="777" t="e">
        <f>P1214*O1214</f>
        <v>#REF!</v>
      </c>
      <c r="R1214" s="777" t="e">
        <f>Q1214*(1+$R$5)</f>
        <v>#REF!</v>
      </c>
      <c r="S1214" s="780" t="e">
        <f>Q1214+P1214*I1214</f>
        <v>#REF!</v>
      </c>
      <c r="T1214" s="780" t="e">
        <f>P1214*J1214+R1214</f>
        <v>#REF!</v>
      </c>
      <c r="U1214" s="783" t="e">
        <f>T1214*(1+$U$5)</f>
        <v>#REF!</v>
      </c>
      <c r="Y1214" s="462"/>
      <c r="Z1214" s="505"/>
    </row>
    <row r="1215" spans="2:26" s="494" customFormat="1" ht="15" customHeight="1">
      <c r="B1215" s="786"/>
      <c r="C1215" s="816"/>
      <c r="D1215" s="876"/>
      <c r="E1215" s="876"/>
      <c r="F1215" s="876"/>
      <c r="G1215" s="818"/>
      <c r="H1215" s="791"/>
      <c r="I1215" s="874"/>
      <c r="J1215" s="794"/>
      <c r="K1215" s="458" t="s">
        <v>185</v>
      </c>
      <c r="L1215" s="252"/>
      <c r="M1215" s="448">
        <f t="shared" si="114"/>
        <v>0</v>
      </c>
      <c r="N1215" s="439" t="e">
        <f>#REF!*(1-$O$5)</f>
        <v>#REF!</v>
      </c>
      <c r="O1215" s="797"/>
      <c r="P1215" s="800"/>
      <c r="Q1215" s="778"/>
      <c r="R1215" s="778"/>
      <c r="S1215" s="781"/>
      <c r="T1215" s="781"/>
      <c r="U1215" s="784"/>
      <c r="Y1215" s="462"/>
      <c r="Z1215" s="505"/>
    </row>
    <row r="1216" spans="2:26" s="494" customFormat="1" ht="15" customHeight="1">
      <c r="B1216" s="786"/>
      <c r="C1216" s="816"/>
      <c r="D1216" s="876"/>
      <c r="E1216" s="876"/>
      <c r="F1216" s="876"/>
      <c r="G1216" s="818"/>
      <c r="H1216" s="791"/>
      <c r="I1216" s="874"/>
      <c r="J1216" s="794"/>
      <c r="K1216" s="458" t="s">
        <v>220</v>
      </c>
      <c r="L1216" s="252"/>
      <c r="M1216" s="448">
        <f t="shared" si="114"/>
        <v>0</v>
      </c>
      <c r="N1216" s="439" t="e">
        <f>#REF!*(1-$O$5)</f>
        <v>#REF!</v>
      </c>
      <c r="O1216" s="797"/>
      <c r="P1216" s="800"/>
      <c r="Q1216" s="778"/>
      <c r="R1216" s="778"/>
      <c r="S1216" s="781"/>
      <c r="T1216" s="781"/>
      <c r="U1216" s="784"/>
      <c r="Y1216" s="462"/>
      <c r="Z1216" s="505"/>
    </row>
    <row r="1217" spans="2:26" s="494" customFormat="1" ht="15" customHeight="1">
      <c r="B1217" s="786"/>
      <c r="C1217" s="816"/>
      <c r="D1217" s="876"/>
      <c r="E1217" s="876"/>
      <c r="F1217" s="876"/>
      <c r="G1217" s="819"/>
      <c r="H1217" s="791"/>
      <c r="I1217" s="874"/>
      <c r="J1217" s="795"/>
      <c r="K1217" s="458" t="s">
        <v>226</v>
      </c>
      <c r="L1217" s="252"/>
      <c r="M1217" s="448">
        <f t="shared" si="114"/>
        <v>0</v>
      </c>
      <c r="N1217" s="439" t="e">
        <f>#REF!*(1-$O$5)</f>
        <v>#REF!</v>
      </c>
      <c r="O1217" s="798"/>
      <c r="P1217" s="801"/>
      <c r="Q1217" s="779"/>
      <c r="R1217" s="779"/>
      <c r="S1217" s="782"/>
      <c r="T1217" s="782"/>
      <c r="U1217" s="785"/>
      <c r="Y1217" s="462"/>
      <c r="Z1217" s="505"/>
    </row>
    <row r="1218" spans="2:26" s="494" customFormat="1" ht="15" customHeight="1">
      <c r="B1218" s="786">
        <v>298</v>
      </c>
      <c r="C1218" s="816" t="s">
        <v>574</v>
      </c>
      <c r="D1218" s="875">
        <v>6</v>
      </c>
      <c r="E1218" s="875">
        <v>150</v>
      </c>
      <c r="F1218" s="875">
        <v>1</v>
      </c>
      <c r="G1218" s="817"/>
      <c r="H1218" s="791">
        <f t="shared" si="113"/>
        <v>0</v>
      </c>
      <c r="I1218" s="874">
        <f>H1218</f>
        <v>0</v>
      </c>
      <c r="J1218" s="793" t="e">
        <f>I1218*(1+$L$5)</f>
        <v>#REF!</v>
      </c>
      <c r="K1218" s="458" t="s">
        <v>207</v>
      </c>
      <c r="L1218" s="252"/>
      <c r="M1218" s="448">
        <f t="shared" si="114"/>
        <v>0</v>
      </c>
      <c r="N1218" s="439" t="e">
        <f>#REF!*(1-$O$5)</f>
        <v>#REF!</v>
      </c>
      <c r="O1218" s="796" t="e">
        <f>SUM(N1218*M1218,M1219*N1219,M1220*N1220,M1221*N1221)</f>
        <v>#REF!</v>
      </c>
      <c r="P1218" s="799">
        <v>50</v>
      </c>
      <c r="Q1218" s="777" t="e">
        <f>P1218*O1218</f>
        <v>#REF!</v>
      </c>
      <c r="R1218" s="777" t="e">
        <f>Q1218*(1+$R$5)</f>
        <v>#REF!</v>
      </c>
      <c r="S1218" s="780" t="e">
        <f>Q1218+P1218*I1218</f>
        <v>#REF!</v>
      </c>
      <c r="T1218" s="780" t="e">
        <f>P1218*J1218+R1218</f>
        <v>#REF!</v>
      </c>
      <c r="U1218" s="783" t="e">
        <f>T1218*(1+$U$5)</f>
        <v>#REF!</v>
      </c>
      <c r="Y1218" s="462"/>
      <c r="Z1218" s="505"/>
    </row>
    <row r="1219" spans="2:26" s="494" customFormat="1" ht="15" customHeight="1">
      <c r="B1219" s="786"/>
      <c r="C1219" s="816"/>
      <c r="D1219" s="876"/>
      <c r="E1219" s="876"/>
      <c r="F1219" s="876"/>
      <c r="G1219" s="818"/>
      <c r="H1219" s="791"/>
      <c r="I1219" s="874"/>
      <c r="J1219" s="794"/>
      <c r="K1219" s="458" t="s">
        <v>185</v>
      </c>
      <c r="L1219" s="252"/>
      <c r="M1219" s="448">
        <f t="shared" si="114"/>
        <v>0</v>
      </c>
      <c r="N1219" s="439" t="e">
        <f>#REF!*(1-$O$5)</f>
        <v>#REF!</v>
      </c>
      <c r="O1219" s="797"/>
      <c r="P1219" s="800"/>
      <c r="Q1219" s="778"/>
      <c r="R1219" s="778"/>
      <c r="S1219" s="781"/>
      <c r="T1219" s="781"/>
      <c r="U1219" s="784"/>
      <c r="Y1219" s="462"/>
      <c r="Z1219" s="505"/>
    </row>
    <row r="1220" spans="2:26" s="494" customFormat="1" ht="15" customHeight="1">
      <c r="B1220" s="786"/>
      <c r="C1220" s="816"/>
      <c r="D1220" s="876"/>
      <c r="E1220" s="876"/>
      <c r="F1220" s="876"/>
      <c r="G1220" s="818"/>
      <c r="H1220" s="791"/>
      <c r="I1220" s="874"/>
      <c r="J1220" s="794"/>
      <c r="K1220" s="458" t="s">
        <v>220</v>
      </c>
      <c r="L1220" s="252"/>
      <c r="M1220" s="448">
        <f t="shared" si="114"/>
        <v>0</v>
      </c>
      <c r="N1220" s="439" t="e">
        <f>#REF!*(1-$O$5)</f>
        <v>#REF!</v>
      </c>
      <c r="O1220" s="797"/>
      <c r="P1220" s="800"/>
      <c r="Q1220" s="778"/>
      <c r="R1220" s="778"/>
      <c r="S1220" s="781"/>
      <c r="T1220" s="781"/>
      <c r="U1220" s="784"/>
      <c r="Y1220" s="462"/>
      <c r="Z1220" s="505"/>
    </row>
    <row r="1221" spans="2:26" s="494" customFormat="1" ht="15" customHeight="1">
      <c r="B1221" s="786"/>
      <c r="C1221" s="816"/>
      <c r="D1221" s="876"/>
      <c r="E1221" s="876"/>
      <c r="F1221" s="876"/>
      <c r="G1221" s="819"/>
      <c r="H1221" s="791"/>
      <c r="I1221" s="874"/>
      <c r="J1221" s="795"/>
      <c r="K1221" s="458" t="s">
        <v>226</v>
      </c>
      <c r="L1221" s="252"/>
      <c r="M1221" s="448">
        <f t="shared" si="114"/>
        <v>0</v>
      </c>
      <c r="N1221" s="439" t="e">
        <f>#REF!*(1-$O$5)</f>
        <v>#REF!</v>
      </c>
      <c r="O1221" s="798"/>
      <c r="P1221" s="801"/>
      <c r="Q1221" s="779"/>
      <c r="R1221" s="779"/>
      <c r="S1221" s="782"/>
      <c r="T1221" s="782"/>
      <c r="U1221" s="785"/>
      <c r="Y1221" s="462"/>
      <c r="Z1221" s="505"/>
    </row>
    <row r="1222" spans="2:26" s="494" customFormat="1" ht="15" customHeight="1">
      <c r="B1222" s="786">
        <v>299</v>
      </c>
      <c r="C1222" s="816" t="s">
        <v>1146</v>
      </c>
      <c r="D1222" s="875" t="s">
        <v>1147</v>
      </c>
      <c r="E1222" s="875" t="s">
        <v>169</v>
      </c>
      <c r="F1222" s="875">
        <v>1</v>
      </c>
      <c r="G1222" s="817"/>
      <c r="H1222" s="791">
        <f t="shared" si="113"/>
        <v>0</v>
      </c>
      <c r="I1222" s="874">
        <f>H1222</f>
        <v>0</v>
      </c>
      <c r="J1222" s="793" t="e">
        <f>I1222*(1+$L$5)</f>
        <v>#REF!</v>
      </c>
      <c r="K1222" s="458" t="s">
        <v>207</v>
      </c>
      <c r="L1222" s="252"/>
      <c r="M1222" s="448">
        <f t="shared" ref="M1222:M1237" si="115">L1222/60</f>
        <v>0</v>
      </c>
      <c r="N1222" s="439" t="e">
        <f>#REF!*(1-$O$5)</f>
        <v>#REF!</v>
      </c>
      <c r="O1222" s="796" t="e">
        <f>SUM(N1222*M1222,M1223*N1223,M1224*N1224,M1225*N1225)</f>
        <v>#REF!</v>
      </c>
      <c r="P1222" s="799">
        <v>51</v>
      </c>
      <c r="Q1222" s="777" t="e">
        <f>P1222*O1222</f>
        <v>#REF!</v>
      </c>
      <c r="R1222" s="777" t="e">
        <f>Q1222*(1+$R$5)</f>
        <v>#REF!</v>
      </c>
      <c r="S1222" s="780" t="e">
        <f>Q1222+P1222*I1222</f>
        <v>#REF!</v>
      </c>
      <c r="T1222" s="780" t="e">
        <f>P1222*J1222+R1222</f>
        <v>#REF!</v>
      </c>
      <c r="U1222" s="783" t="e">
        <f>T1222*(1+$U$5)</f>
        <v>#REF!</v>
      </c>
      <c r="Y1222" s="462"/>
      <c r="Z1222" s="505"/>
    </row>
    <row r="1223" spans="2:26" s="494" customFormat="1" ht="15" customHeight="1">
      <c r="B1223" s="786"/>
      <c r="C1223" s="816"/>
      <c r="D1223" s="876"/>
      <c r="E1223" s="876"/>
      <c r="F1223" s="876"/>
      <c r="G1223" s="818"/>
      <c r="H1223" s="791"/>
      <c r="I1223" s="874"/>
      <c r="J1223" s="794"/>
      <c r="K1223" s="458" t="s">
        <v>185</v>
      </c>
      <c r="L1223" s="252"/>
      <c r="M1223" s="448">
        <f t="shared" si="115"/>
        <v>0</v>
      </c>
      <c r="N1223" s="439" t="e">
        <f>#REF!*(1-$O$5)</f>
        <v>#REF!</v>
      </c>
      <c r="O1223" s="797"/>
      <c r="P1223" s="800"/>
      <c r="Q1223" s="778"/>
      <c r="R1223" s="778"/>
      <c r="S1223" s="781"/>
      <c r="T1223" s="781"/>
      <c r="U1223" s="784"/>
      <c r="Y1223" s="462"/>
      <c r="Z1223" s="505"/>
    </row>
    <row r="1224" spans="2:26" s="494" customFormat="1" ht="15" customHeight="1">
      <c r="B1224" s="786"/>
      <c r="C1224" s="816"/>
      <c r="D1224" s="876"/>
      <c r="E1224" s="876"/>
      <c r="F1224" s="876"/>
      <c r="G1224" s="818"/>
      <c r="H1224" s="791"/>
      <c r="I1224" s="874"/>
      <c r="J1224" s="794"/>
      <c r="K1224" s="458" t="s">
        <v>220</v>
      </c>
      <c r="L1224" s="252">
        <v>10</v>
      </c>
      <c r="M1224" s="448">
        <f t="shared" si="115"/>
        <v>0.16666666666666666</v>
      </c>
      <c r="N1224" s="439" t="e">
        <f>#REF!*(1-$O$5)</f>
        <v>#REF!</v>
      </c>
      <c r="O1224" s="797"/>
      <c r="P1224" s="800"/>
      <c r="Q1224" s="778"/>
      <c r="R1224" s="778"/>
      <c r="S1224" s="781"/>
      <c r="T1224" s="781"/>
      <c r="U1224" s="784"/>
      <c r="Y1224" s="462"/>
      <c r="Z1224" s="505"/>
    </row>
    <row r="1225" spans="2:26" s="494" customFormat="1" ht="15" customHeight="1">
      <c r="B1225" s="786"/>
      <c r="C1225" s="816"/>
      <c r="D1225" s="876"/>
      <c r="E1225" s="876"/>
      <c r="F1225" s="876"/>
      <c r="G1225" s="819"/>
      <c r="H1225" s="791"/>
      <c r="I1225" s="874"/>
      <c r="J1225" s="795"/>
      <c r="K1225" s="458" t="s">
        <v>226</v>
      </c>
      <c r="L1225" s="252"/>
      <c r="M1225" s="448">
        <f t="shared" si="115"/>
        <v>0</v>
      </c>
      <c r="N1225" s="439" t="e">
        <f>#REF!*(1-$O$5)</f>
        <v>#REF!</v>
      </c>
      <c r="O1225" s="798"/>
      <c r="P1225" s="801"/>
      <c r="Q1225" s="779"/>
      <c r="R1225" s="779"/>
      <c r="S1225" s="782"/>
      <c r="T1225" s="782"/>
      <c r="U1225" s="785"/>
      <c r="Y1225" s="462"/>
      <c r="Z1225" s="505"/>
    </row>
    <row r="1226" spans="2:26" s="494" customFormat="1" ht="15" customHeight="1">
      <c r="B1226" s="786">
        <v>300</v>
      </c>
      <c r="C1226" s="816" t="s">
        <v>1148</v>
      </c>
      <c r="D1226" s="875" t="s">
        <v>1147</v>
      </c>
      <c r="E1226" s="875" t="s">
        <v>169</v>
      </c>
      <c r="F1226" s="875">
        <v>1</v>
      </c>
      <c r="G1226" s="817"/>
      <c r="H1226" s="791">
        <f t="shared" si="113"/>
        <v>0</v>
      </c>
      <c r="I1226" s="874">
        <f>H1226</f>
        <v>0</v>
      </c>
      <c r="J1226" s="793" t="e">
        <f>I1226*(1+$L$5)</f>
        <v>#REF!</v>
      </c>
      <c r="K1226" s="458" t="s">
        <v>207</v>
      </c>
      <c r="L1226" s="252"/>
      <c r="M1226" s="448">
        <f t="shared" si="115"/>
        <v>0</v>
      </c>
      <c r="N1226" s="439" t="e">
        <f>#REF!*(1-$O$5)</f>
        <v>#REF!</v>
      </c>
      <c r="O1226" s="796" t="e">
        <f>SUM(N1226*M1226,M1227*N1227,M1228*N1228,M1229*N1229)</f>
        <v>#REF!</v>
      </c>
      <c r="P1226" s="799">
        <v>52</v>
      </c>
      <c r="Q1226" s="777" t="e">
        <f>P1226*O1226</f>
        <v>#REF!</v>
      </c>
      <c r="R1226" s="777" t="e">
        <f>Q1226*(1+$R$5)</f>
        <v>#REF!</v>
      </c>
      <c r="S1226" s="780" t="e">
        <f>Q1226+P1226*I1226</f>
        <v>#REF!</v>
      </c>
      <c r="T1226" s="780" t="e">
        <f>P1226*J1226+R1226</f>
        <v>#REF!</v>
      </c>
      <c r="U1226" s="783" t="e">
        <f>T1226*(1+$U$5)</f>
        <v>#REF!</v>
      </c>
      <c r="Y1226" s="462"/>
      <c r="Z1226" s="505"/>
    </row>
    <row r="1227" spans="2:26" s="494" customFormat="1" ht="15" customHeight="1">
      <c r="B1227" s="786"/>
      <c r="C1227" s="816"/>
      <c r="D1227" s="876"/>
      <c r="E1227" s="876"/>
      <c r="F1227" s="876"/>
      <c r="G1227" s="818"/>
      <c r="H1227" s="791"/>
      <c r="I1227" s="874"/>
      <c r="J1227" s="794"/>
      <c r="K1227" s="458" t="s">
        <v>185</v>
      </c>
      <c r="L1227" s="252"/>
      <c r="M1227" s="448">
        <f t="shared" si="115"/>
        <v>0</v>
      </c>
      <c r="N1227" s="439" t="e">
        <f>#REF!*(1-$O$5)</f>
        <v>#REF!</v>
      </c>
      <c r="O1227" s="797"/>
      <c r="P1227" s="800"/>
      <c r="Q1227" s="778"/>
      <c r="R1227" s="778"/>
      <c r="S1227" s="781"/>
      <c r="T1227" s="781"/>
      <c r="U1227" s="784"/>
      <c r="Y1227" s="462"/>
      <c r="Z1227" s="505"/>
    </row>
    <row r="1228" spans="2:26" s="494" customFormat="1" ht="15" customHeight="1">
      <c r="B1228" s="786"/>
      <c r="C1228" s="816"/>
      <c r="D1228" s="876"/>
      <c r="E1228" s="876"/>
      <c r="F1228" s="876"/>
      <c r="G1228" s="818"/>
      <c r="H1228" s="791"/>
      <c r="I1228" s="874"/>
      <c r="J1228" s="794"/>
      <c r="K1228" s="458" t="s">
        <v>220</v>
      </c>
      <c r="L1228" s="252">
        <v>11</v>
      </c>
      <c r="M1228" s="448">
        <f t="shared" si="115"/>
        <v>0.18333333333333332</v>
      </c>
      <c r="N1228" s="439" t="e">
        <f>#REF!*(1-$O$5)</f>
        <v>#REF!</v>
      </c>
      <c r="O1228" s="797"/>
      <c r="P1228" s="800"/>
      <c r="Q1228" s="778"/>
      <c r="R1228" s="778"/>
      <c r="S1228" s="781"/>
      <c r="T1228" s="781"/>
      <c r="U1228" s="784"/>
      <c r="Y1228" s="462"/>
      <c r="Z1228" s="505"/>
    </row>
    <row r="1229" spans="2:26" s="494" customFormat="1" ht="15" customHeight="1">
      <c r="B1229" s="786"/>
      <c r="C1229" s="816"/>
      <c r="D1229" s="876"/>
      <c r="E1229" s="876"/>
      <c r="F1229" s="876"/>
      <c r="G1229" s="819"/>
      <c r="H1229" s="791"/>
      <c r="I1229" s="874"/>
      <c r="J1229" s="795"/>
      <c r="K1229" s="458" t="s">
        <v>226</v>
      </c>
      <c r="L1229" s="252"/>
      <c r="M1229" s="448">
        <f t="shared" si="115"/>
        <v>0</v>
      </c>
      <c r="N1229" s="439" t="e">
        <f>#REF!*(1-$O$5)</f>
        <v>#REF!</v>
      </c>
      <c r="O1229" s="798"/>
      <c r="P1229" s="801"/>
      <c r="Q1229" s="779"/>
      <c r="R1229" s="779"/>
      <c r="S1229" s="782"/>
      <c r="T1229" s="782"/>
      <c r="U1229" s="785"/>
      <c r="Y1229" s="462"/>
      <c r="Z1229" s="505"/>
    </row>
    <row r="1230" spans="2:26" s="494" customFormat="1" ht="15" customHeight="1">
      <c r="B1230" s="786">
        <v>301</v>
      </c>
      <c r="C1230" s="816" t="s">
        <v>1189</v>
      </c>
      <c r="D1230" s="875" t="s">
        <v>1188</v>
      </c>
      <c r="E1230" s="875" t="s">
        <v>169</v>
      </c>
      <c r="F1230" s="875">
        <v>1</v>
      </c>
      <c r="G1230" s="817"/>
      <c r="H1230" s="791">
        <f t="shared" si="113"/>
        <v>0</v>
      </c>
      <c r="I1230" s="874">
        <f>H1230</f>
        <v>0</v>
      </c>
      <c r="J1230" s="793" t="e">
        <f>I1230*(1+$L$5)</f>
        <v>#REF!</v>
      </c>
      <c r="K1230" s="458" t="s">
        <v>207</v>
      </c>
      <c r="L1230" s="252"/>
      <c r="M1230" s="448">
        <f>L1230/60</f>
        <v>0</v>
      </c>
      <c r="N1230" s="439" t="e">
        <f>#REF!*(1-$O$5)</f>
        <v>#REF!</v>
      </c>
      <c r="O1230" s="796" t="e">
        <f>SUM(N1230*M1230,M1231*N1231,M1232*N1232,M1233*N1233)</f>
        <v>#REF!</v>
      </c>
      <c r="P1230" s="799">
        <v>53</v>
      </c>
      <c r="Q1230" s="777" t="e">
        <f>P1230*O1230</f>
        <v>#REF!</v>
      </c>
      <c r="R1230" s="777" t="e">
        <f>Q1230*(1+$R$5)</f>
        <v>#REF!</v>
      </c>
      <c r="S1230" s="780" t="e">
        <f>Q1230+P1230*I1230</f>
        <v>#REF!</v>
      </c>
      <c r="T1230" s="780" t="e">
        <f>P1230*J1230+R1230</f>
        <v>#REF!</v>
      </c>
      <c r="U1230" s="783" t="e">
        <f>T1230*(1+$U$5)</f>
        <v>#REF!</v>
      </c>
      <c r="Y1230" s="462"/>
      <c r="Z1230" s="505"/>
    </row>
    <row r="1231" spans="2:26" s="494" customFormat="1" ht="15" customHeight="1">
      <c r="B1231" s="786"/>
      <c r="C1231" s="816"/>
      <c r="D1231" s="876"/>
      <c r="E1231" s="876"/>
      <c r="F1231" s="876"/>
      <c r="G1231" s="818"/>
      <c r="H1231" s="791"/>
      <c r="I1231" s="874"/>
      <c r="J1231" s="794"/>
      <c r="K1231" s="458" t="s">
        <v>185</v>
      </c>
      <c r="L1231" s="252"/>
      <c r="M1231" s="448">
        <f>L1231/60</f>
        <v>0</v>
      </c>
      <c r="N1231" s="439" t="e">
        <f>#REF!*(1-$O$5)</f>
        <v>#REF!</v>
      </c>
      <c r="O1231" s="797"/>
      <c r="P1231" s="800"/>
      <c r="Q1231" s="778"/>
      <c r="R1231" s="778"/>
      <c r="S1231" s="781"/>
      <c r="T1231" s="781"/>
      <c r="U1231" s="784"/>
      <c r="Y1231" s="462"/>
      <c r="Z1231" s="505"/>
    </row>
    <row r="1232" spans="2:26" s="494" customFormat="1" ht="15" customHeight="1">
      <c r="B1232" s="786"/>
      <c r="C1232" s="816"/>
      <c r="D1232" s="876"/>
      <c r="E1232" s="876"/>
      <c r="F1232" s="876"/>
      <c r="G1232" s="818"/>
      <c r="H1232" s="791"/>
      <c r="I1232" s="874"/>
      <c r="J1232" s="794"/>
      <c r="K1232" s="458" t="s">
        <v>220</v>
      </c>
      <c r="L1232" s="252">
        <v>0</v>
      </c>
      <c r="M1232" s="448">
        <f>L1232/60</f>
        <v>0</v>
      </c>
      <c r="N1232" s="439" t="e">
        <f>#REF!*(1-$O$5)</f>
        <v>#REF!</v>
      </c>
      <c r="O1232" s="797"/>
      <c r="P1232" s="800"/>
      <c r="Q1232" s="778"/>
      <c r="R1232" s="778"/>
      <c r="S1232" s="781"/>
      <c r="T1232" s="781"/>
      <c r="U1232" s="784"/>
      <c r="Y1232" s="462"/>
      <c r="Z1232" s="505"/>
    </row>
    <row r="1233" spans="2:34" s="494" customFormat="1" ht="15" customHeight="1">
      <c r="B1233" s="786"/>
      <c r="C1233" s="816"/>
      <c r="D1233" s="876"/>
      <c r="E1233" s="876"/>
      <c r="F1233" s="876"/>
      <c r="G1233" s="819"/>
      <c r="H1233" s="791"/>
      <c r="I1233" s="874"/>
      <c r="J1233" s="795"/>
      <c r="K1233" s="458" t="s">
        <v>226</v>
      </c>
      <c r="L1233" s="252"/>
      <c r="M1233" s="448">
        <f>L1233/60</f>
        <v>0</v>
      </c>
      <c r="N1233" s="439" t="e">
        <f>#REF!*(1-$O$5)</f>
        <v>#REF!</v>
      </c>
      <c r="O1233" s="798"/>
      <c r="P1233" s="801"/>
      <c r="Q1233" s="779"/>
      <c r="R1233" s="779"/>
      <c r="S1233" s="782"/>
      <c r="T1233" s="782"/>
      <c r="U1233" s="785"/>
      <c r="Y1233" s="462"/>
      <c r="Z1233" s="505"/>
    </row>
    <row r="1234" spans="2:34" s="494" customFormat="1" ht="15" customHeight="1">
      <c r="B1234" s="786">
        <v>302</v>
      </c>
      <c r="C1234" s="816" t="s">
        <v>1149</v>
      </c>
      <c r="D1234" s="875" t="s">
        <v>169</v>
      </c>
      <c r="E1234" s="875" t="s">
        <v>169</v>
      </c>
      <c r="F1234" s="875">
        <v>100</v>
      </c>
      <c r="G1234" s="258"/>
      <c r="H1234" s="791">
        <f t="shared" si="113"/>
        <v>0</v>
      </c>
      <c r="I1234" s="874">
        <f>H1234</f>
        <v>0</v>
      </c>
      <c r="J1234" s="793" t="e">
        <f>I1234*(1+$L$5)</f>
        <v>#REF!</v>
      </c>
      <c r="K1234" s="458" t="s">
        <v>207</v>
      </c>
      <c r="L1234" s="252"/>
      <c r="M1234" s="448">
        <f t="shared" si="115"/>
        <v>0</v>
      </c>
      <c r="N1234" s="439" t="e">
        <f>#REF!*(1-$O$5)</f>
        <v>#REF!</v>
      </c>
      <c r="O1234" s="796" t="e">
        <f>SUM(N1234*M1234,M1235*N1235,M1236*N1236,M1237*N1237)</f>
        <v>#REF!</v>
      </c>
      <c r="P1234" s="799">
        <v>54</v>
      </c>
      <c r="Q1234" s="777" t="e">
        <f>P1234*O1234</f>
        <v>#REF!</v>
      </c>
      <c r="R1234" s="777" t="e">
        <f>Q1234*(1+$R$5)</f>
        <v>#REF!</v>
      </c>
      <c r="S1234" s="780" t="e">
        <f>Q1234+P1234*I1234</f>
        <v>#REF!</v>
      </c>
      <c r="T1234" s="780" t="e">
        <f>P1234*J1234+R1234</f>
        <v>#REF!</v>
      </c>
      <c r="U1234" s="783" t="e">
        <f>T1234*(1+$U$5)</f>
        <v>#REF!</v>
      </c>
      <c r="Y1234" s="462"/>
      <c r="Z1234" s="505"/>
    </row>
    <row r="1235" spans="2:34" s="494" customFormat="1" ht="15" customHeight="1">
      <c r="B1235" s="786"/>
      <c r="C1235" s="816"/>
      <c r="D1235" s="876"/>
      <c r="E1235" s="876"/>
      <c r="F1235" s="876"/>
      <c r="G1235" s="258"/>
      <c r="H1235" s="791"/>
      <c r="I1235" s="874"/>
      <c r="J1235" s="794"/>
      <c r="K1235" s="458" t="s">
        <v>185</v>
      </c>
      <c r="L1235" s="252"/>
      <c r="M1235" s="448">
        <f t="shared" si="115"/>
        <v>0</v>
      </c>
      <c r="N1235" s="439" t="e">
        <f>#REF!*(1-$O$5)</f>
        <v>#REF!</v>
      </c>
      <c r="O1235" s="797"/>
      <c r="P1235" s="800"/>
      <c r="Q1235" s="778"/>
      <c r="R1235" s="778"/>
      <c r="S1235" s="781"/>
      <c r="T1235" s="781"/>
      <c r="U1235" s="784"/>
      <c r="Y1235" s="462"/>
      <c r="Z1235" s="505"/>
    </row>
    <row r="1236" spans="2:34" s="494" customFormat="1" ht="15" customHeight="1">
      <c r="B1236" s="786"/>
      <c r="C1236" s="816"/>
      <c r="D1236" s="876"/>
      <c r="E1236" s="876"/>
      <c r="F1236" s="876"/>
      <c r="G1236" s="258"/>
      <c r="H1236" s="791"/>
      <c r="I1236" s="874"/>
      <c r="J1236" s="794"/>
      <c r="K1236" s="458" t="s">
        <v>220</v>
      </c>
      <c r="L1236" s="252">
        <v>12</v>
      </c>
      <c r="M1236" s="448">
        <f t="shared" si="115"/>
        <v>0.2</v>
      </c>
      <c r="N1236" s="439" t="e">
        <f>#REF!*(1-$O$5)</f>
        <v>#REF!</v>
      </c>
      <c r="O1236" s="797"/>
      <c r="P1236" s="800"/>
      <c r="Q1236" s="778"/>
      <c r="R1236" s="778"/>
      <c r="S1236" s="781"/>
      <c r="T1236" s="781"/>
      <c r="U1236" s="784"/>
      <c r="Y1236" s="462"/>
      <c r="Z1236" s="505"/>
    </row>
    <row r="1237" spans="2:34" s="494" customFormat="1" ht="15" customHeight="1">
      <c r="B1237" s="786"/>
      <c r="C1237" s="816"/>
      <c r="D1237" s="876"/>
      <c r="E1237" s="876"/>
      <c r="F1237" s="876"/>
      <c r="G1237" s="258"/>
      <c r="H1237" s="791"/>
      <c r="I1237" s="874"/>
      <c r="J1237" s="795"/>
      <c r="K1237" s="458" t="s">
        <v>226</v>
      </c>
      <c r="L1237" s="252"/>
      <c r="M1237" s="448">
        <f t="shared" si="115"/>
        <v>0</v>
      </c>
      <c r="N1237" s="439" t="e">
        <f>#REF!*(1-$O$5)</f>
        <v>#REF!</v>
      </c>
      <c r="O1237" s="798"/>
      <c r="P1237" s="801"/>
      <c r="Q1237" s="779"/>
      <c r="R1237" s="779"/>
      <c r="S1237" s="782"/>
      <c r="T1237" s="782"/>
      <c r="U1237" s="785"/>
      <c r="Y1237" s="462"/>
      <c r="Z1237" s="505"/>
    </row>
    <row r="1238" spans="2:34" s="494" customFormat="1" ht="12.75" customHeight="1">
      <c r="B1238" s="786">
        <v>303</v>
      </c>
      <c r="C1238" s="816" t="s">
        <v>575</v>
      </c>
      <c r="D1238" s="875">
        <v>6</v>
      </c>
      <c r="E1238" s="875">
        <v>150</v>
      </c>
      <c r="F1238" s="875">
        <v>1</v>
      </c>
      <c r="G1238" s="817"/>
      <c r="H1238" s="791">
        <f t="shared" si="113"/>
        <v>0</v>
      </c>
      <c r="I1238" s="874">
        <f>H1238</f>
        <v>0</v>
      </c>
      <c r="J1238" s="793" t="e">
        <f>I1238*(1+$L$5)</f>
        <v>#REF!</v>
      </c>
      <c r="K1238" s="458" t="s">
        <v>207</v>
      </c>
      <c r="L1238" s="252"/>
      <c r="M1238" s="448">
        <f>L1238/60</f>
        <v>0</v>
      </c>
      <c r="N1238" s="439" t="e">
        <f>#REF!*(1-$O$5)</f>
        <v>#REF!</v>
      </c>
      <c r="O1238" s="796" t="e">
        <f>SUM(N1238*M1238,M1239*N1239,M1240*N1240,M1241*N1241)</f>
        <v>#REF!</v>
      </c>
      <c r="P1238" s="799">
        <v>55</v>
      </c>
      <c r="Q1238" s="777" t="e">
        <f>P1238*O1238</f>
        <v>#REF!</v>
      </c>
      <c r="R1238" s="777" t="e">
        <f>Q1238*(1+$R$5)</f>
        <v>#REF!</v>
      </c>
      <c r="S1238" s="780" t="e">
        <f>Q1238+P1238*I1238</f>
        <v>#REF!</v>
      </c>
      <c r="T1238" s="780" t="e">
        <f>P1238*J1238+R1238</f>
        <v>#REF!</v>
      </c>
      <c r="U1238" s="783" t="e">
        <f>T1238*(1+$U$5)</f>
        <v>#REF!</v>
      </c>
      <c r="Y1238" s="462"/>
      <c r="Z1238" s="505"/>
    </row>
    <row r="1239" spans="2:34" s="494" customFormat="1" ht="15.75" customHeight="1">
      <c r="B1239" s="786"/>
      <c r="C1239" s="816"/>
      <c r="D1239" s="876"/>
      <c r="E1239" s="876"/>
      <c r="F1239" s="876"/>
      <c r="G1239" s="818"/>
      <c r="H1239" s="791"/>
      <c r="I1239" s="874"/>
      <c r="J1239" s="794"/>
      <c r="K1239" s="458" t="s">
        <v>185</v>
      </c>
      <c r="L1239" s="252"/>
      <c r="M1239" s="448">
        <f>L1239/60</f>
        <v>0</v>
      </c>
      <c r="N1239" s="439" t="e">
        <f>#REF!*(1-$O$5)</f>
        <v>#REF!</v>
      </c>
      <c r="O1239" s="797"/>
      <c r="P1239" s="800"/>
      <c r="Q1239" s="778"/>
      <c r="R1239" s="778"/>
      <c r="S1239" s="781"/>
      <c r="T1239" s="781"/>
      <c r="U1239" s="784"/>
      <c r="Y1239" s="462"/>
      <c r="Z1239" s="505"/>
    </row>
    <row r="1240" spans="2:34" s="494" customFormat="1" ht="15.75" customHeight="1">
      <c r="B1240" s="786"/>
      <c r="C1240" s="816"/>
      <c r="D1240" s="876"/>
      <c r="E1240" s="876"/>
      <c r="F1240" s="876"/>
      <c r="G1240" s="818"/>
      <c r="H1240" s="791"/>
      <c r="I1240" s="874"/>
      <c r="J1240" s="794"/>
      <c r="K1240" s="458" t="s">
        <v>220</v>
      </c>
      <c r="L1240" s="252">
        <v>13</v>
      </c>
      <c r="M1240" s="448">
        <f>L1240/60</f>
        <v>0.21666666666666667</v>
      </c>
      <c r="N1240" s="439" t="e">
        <f>#REF!*(1-$O$5)</f>
        <v>#REF!</v>
      </c>
      <c r="O1240" s="797"/>
      <c r="P1240" s="800"/>
      <c r="Q1240" s="778"/>
      <c r="R1240" s="778"/>
      <c r="S1240" s="781"/>
      <c r="T1240" s="781"/>
      <c r="U1240" s="784"/>
      <c r="Y1240" s="462"/>
      <c r="Z1240" s="505"/>
    </row>
    <row r="1241" spans="2:34" s="494" customFormat="1" ht="12.75" customHeight="1">
      <c r="B1241" s="786"/>
      <c r="C1241" s="816"/>
      <c r="D1241" s="876"/>
      <c r="E1241" s="876"/>
      <c r="F1241" s="876"/>
      <c r="G1241" s="819"/>
      <c r="H1241" s="791"/>
      <c r="I1241" s="874"/>
      <c r="J1241" s="795"/>
      <c r="K1241" s="458" t="s">
        <v>226</v>
      </c>
      <c r="L1241" s="252"/>
      <c r="M1241" s="448">
        <f>L1241/60</f>
        <v>0</v>
      </c>
      <c r="N1241" s="439" t="e">
        <f>#REF!*(1-$O$5)</f>
        <v>#REF!</v>
      </c>
      <c r="O1241" s="798"/>
      <c r="P1241" s="801"/>
      <c r="Q1241" s="779"/>
      <c r="R1241" s="779"/>
      <c r="S1241" s="782"/>
      <c r="T1241" s="782"/>
      <c r="U1241" s="785"/>
      <c r="Y1241" s="462"/>
      <c r="Z1241" s="505"/>
    </row>
    <row r="1242" spans="2:34" s="494" customFormat="1" ht="22.5" customHeight="1">
      <c r="B1242" s="462"/>
      <c r="C1242" s="463"/>
      <c r="D1242" s="576"/>
      <c r="E1242" s="462"/>
      <c r="F1242" s="462"/>
      <c r="G1242" s="561"/>
      <c r="H1242" s="554"/>
      <c r="I1242" s="573"/>
      <c r="J1242" s="550"/>
      <c r="L1242" s="501"/>
      <c r="M1242" s="517"/>
      <c r="N1242" s="518"/>
      <c r="O1242" s="574"/>
      <c r="P1242" s="557">
        <v>1</v>
      </c>
      <c r="Q1242" s="505"/>
      <c r="R1242" s="505"/>
      <c r="S1242" s="541"/>
      <c r="T1242" s="541"/>
      <c r="U1242" s="541"/>
      <c r="Y1242" s="462"/>
      <c r="Z1242" s="505"/>
    </row>
    <row r="1243" spans="2:34" ht="60.75" customHeight="1">
      <c r="B1243" s="449" t="s">
        <v>154</v>
      </c>
      <c r="C1243" s="430" t="s">
        <v>270</v>
      </c>
      <c r="D1243" s="444" t="s">
        <v>235</v>
      </c>
      <c r="E1243" s="444" t="s">
        <v>236</v>
      </c>
      <c r="F1243" s="446" t="s">
        <v>247</v>
      </c>
      <c r="G1243" s="434" t="s">
        <v>465</v>
      </c>
      <c r="H1243" s="435" t="s">
        <v>182</v>
      </c>
      <c r="I1243" s="437" t="s">
        <v>227</v>
      </c>
      <c r="J1243" s="437" t="s">
        <v>225</v>
      </c>
      <c r="K1243" s="437" t="s">
        <v>237</v>
      </c>
      <c r="L1243" s="454" t="s">
        <v>240</v>
      </c>
      <c r="M1243" s="437" t="s">
        <v>269</v>
      </c>
      <c r="N1243" s="437" t="s">
        <v>245</v>
      </c>
      <c r="O1243" s="437" t="s">
        <v>389</v>
      </c>
      <c r="P1243" s="456" t="s">
        <v>471</v>
      </c>
      <c r="Q1243" s="456" t="s">
        <v>316</v>
      </c>
      <c r="R1243" s="456" t="s">
        <v>391</v>
      </c>
      <c r="W1243" s="494"/>
      <c r="X1243" s="494"/>
      <c r="Y1243" s="498"/>
      <c r="Z1243" s="494"/>
      <c r="AA1243" s="484"/>
      <c r="AB1243" s="484"/>
      <c r="AC1243" s="484"/>
      <c r="AD1243" s="484"/>
      <c r="AE1243" s="494"/>
      <c r="AF1243" s="494"/>
      <c r="AG1243" s="494"/>
    </row>
    <row r="1244" spans="2:34">
      <c r="B1244" s="840">
        <v>304</v>
      </c>
      <c r="C1244" s="816" t="s">
        <v>303</v>
      </c>
      <c r="D1244" s="790"/>
      <c r="E1244" s="791">
        <f t="shared" ref="E1244" si="116">D1244*$I$5</f>
        <v>0</v>
      </c>
      <c r="F1244" s="874">
        <f>E1244</f>
        <v>0</v>
      </c>
      <c r="G1244" s="793" t="e">
        <f>F1244*(1+$L$5)</f>
        <v>#REF!</v>
      </c>
      <c r="H1244" s="458" t="s">
        <v>207</v>
      </c>
      <c r="I1244" s="252"/>
      <c r="J1244" s="448">
        <f>I1244/60</f>
        <v>0</v>
      </c>
      <c r="K1244" s="439" t="e">
        <f>#REF!*(1-$O$5)</f>
        <v>#REF!</v>
      </c>
      <c r="L1244" s="796" t="e">
        <f>SUM(K1244*J1244,J1245*K1245,J1246*K1246,J1247*K1247)</f>
        <v>#REF!</v>
      </c>
      <c r="M1244" s="799">
        <v>55</v>
      </c>
      <c r="N1244" s="777" t="e">
        <f>M1244*L1244</f>
        <v>#REF!</v>
      </c>
      <c r="O1244" s="777" t="e">
        <f>N1244*(1+$R$5)</f>
        <v>#REF!</v>
      </c>
      <c r="P1244" s="780" t="e">
        <f>N1244+M1244*F1244</f>
        <v>#REF!</v>
      </c>
      <c r="Q1244" s="780" t="e">
        <f>M1244*G1244+O1244</f>
        <v>#REF!</v>
      </c>
      <c r="R1244" s="783" t="e">
        <f>Q1244*(1+$U$5)</f>
        <v>#REF!</v>
      </c>
      <c r="U1244" s="851"/>
      <c r="V1244" s="913"/>
      <c r="W1244" s="890"/>
      <c r="X1244" s="922"/>
      <c r="Y1244" s="921"/>
      <c r="Z1244" s="494"/>
      <c r="AA1244" s="501"/>
      <c r="AB1244" s="517"/>
      <c r="AC1244" s="518"/>
      <c r="AD1244" s="577"/>
      <c r="AE1244" s="494"/>
      <c r="AF1244" s="494"/>
      <c r="AG1244" s="494"/>
    </row>
    <row r="1245" spans="2:34" ht="12.75" customHeight="1">
      <c r="B1245" s="841"/>
      <c r="C1245" s="816"/>
      <c r="D1245" s="790"/>
      <c r="E1245" s="791"/>
      <c r="F1245" s="874"/>
      <c r="G1245" s="794"/>
      <c r="H1245" s="458" t="s">
        <v>185</v>
      </c>
      <c r="I1245" s="252"/>
      <c r="J1245" s="448">
        <f>I1245/60</f>
        <v>0</v>
      </c>
      <c r="K1245" s="439" t="e">
        <f>#REF!*(1-$O$5)</f>
        <v>#REF!</v>
      </c>
      <c r="L1245" s="797"/>
      <c r="M1245" s="800"/>
      <c r="N1245" s="778"/>
      <c r="O1245" s="778"/>
      <c r="P1245" s="781"/>
      <c r="Q1245" s="781"/>
      <c r="R1245" s="784"/>
      <c r="U1245" s="851"/>
      <c r="V1245" s="914"/>
      <c r="W1245" s="890"/>
      <c r="X1245" s="922"/>
      <c r="Y1245" s="921"/>
      <c r="Z1245" s="494"/>
      <c r="AA1245" s="501"/>
      <c r="AB1245" s="517"/>
      <c r="AC1245" s="518"/>
      <c r="AD1245" s="577"/>
      <c r="AE1245" s="494"/>
      <c r="AF1245" s="494"/>
      <c r="AG1245" s="494"/>
    </row>
    <row r="1246" spans="2:34">
      <c r="B1246" s="841"/>
      <c r="C1246" s="816"/>
      <c r="D1246" s="790"/>
      <c r="E1246" s="791"/>
      <c r="F1246" s="874"/>
      <c r="G1246" s="794"/>
      <c r="H1246" s="458" t="s">
        <v>220</v>
      </c>
      <c r="I1246" s="252">
        <v>5</v>
      </c>
      <c r="J1246" s="448">
        <f>I1246/60</f>
        <v>8.3333333333333329E-2</v>
      </c>
      <c r="K1246" s="439" t="e">
        <f>#REF!*(1-$O$5)</f>
        <v>#REF!</v>
      </c>
      <c r="L1246" s="797"/>
      <c r="M1246" s="800"/>
      <c r="N1246" s="778"/>
      <c r="O1246" s="778"/>
      <c r="P1246" s="781"/>
      <c r="Q1246" s="781"/>
      <c r="R1246" s="784"/>
      <c r="U1246" s="851"/>
      <c r="V1246" s="914"/>
      <c r="W1246" s="890"/>
      <c r="X1246" s="922"/>
      <c r="Y1246" s="921"/>
      <c r="Z1246" s="494"/>
      <c r="AA1246" s="501"/>
      <c r="AB1246" s="517"/>
      <c r="AC1246" s="518"/>
      <c r="AD1246" s="577"/>
      <c r="AE1246" s="494"/>
      <c r="AF1246" s="494"/>
      <c r="AG1246" s="494"/>
    </row>
    <row r="1247" spans="2:34">
      <c r="B1247" s="842"/>
      <c r="C1247" s="816"/>
      <c r="D1247" s="790"/>
      <c r="E1247" s="791"/>
      <c r="F1247" s="874"/>
      <c r="G1247" s="795"/>
      <c r="H1247" s="458" t="s">
        <v>226</v>
      </c>
      <c r="I1247" s="252"/>
      <c r="J1247" s="448">
        <f>I1247/60</f>
        <v>0</v>
      </c>
      <c r="K1247" s="439" t="e">
        <f>#REF!*(1-$O$5)</f>
        <v>#REF!</v>
      </c>
      <c r="L1247" s="798"/>
      <c r="M1247" s="801"/>
      <c r="N1247" s="779"/>
      <c r="O1247" s="779"/>
      <c r="P1247" s="782"/>
      <c r="Q1247" s="782"/>
      <c r="R1247" s="785"/>
      <c r="U1247" s="851"/>
      <c r="V1247" s="915"/>
      <c r="W1247" s="890"/>
      <c r="X1247" s="922"/>
      <c r="Y1247" s="921"/>
      <c r="Z1247" s="494"/>
      <c r="AA1247" s="501"/>
      <c r="AB1247" s="517"/>
      <c r="AC1247" s="518"/>
      <c r="AD1247" s="577"/>
      <c r="AE1247" s="494"/>
      <c r="AF1247" s="494"/>
      <c r="AG1247" s="494"/>
    </row>
    <row r="1248" spans="2:34" s="480" customFormat="1">
      <c r="B1248" s="462"/>
      <c r="C1248" s="463"/>
      <c r="D1248" s="561"/>
      <c r="E1248" s="554"/>
      <c r="F1248" s="573"/>
      <c r="G1248" s="550"/>
      <c r="H1248" s="494"/>
      <c r="I1248" s="501"/>
      <c r="J1248" s="517"/>
      <c r="K1248" s="518"/>
      <c r="L1248" s="578"/>
      <c r="M1248" s="557"/>
      <c r="N1248" s="505"/>
      <c r="O1248" s="505"/>
      <c r="P1248" s="541"/>
      <c r="Q1248" s="541"/>
      <c r="R1248" s="541"/>
      <c r="W1248" s="494"/>
      <c r="X1248" s="494"/>
      <c r="Y1248" s="462"/>
      <c r="Z1248" s="579"/>
      <c r="AA1248" s="494"/>
      <c r="AB1248" s="494"/>
      <c r="AC1248" s="494"/>
      <c r="AD1248" s="494"/>
      <c r="AE1248" s="557"/>
      <c r="AF1248" s="505"/>
      <c r="AG1248" s="505"/>
      <c r="AH1248" s="541"/>
    </row>
    <row r="1249" spans="2:33" s="575" customFormat="1" ht="26.25" hidden="1" customHeight="1">
      <c r="C1249" s="580"/>
      <c r="D1249" s="562"/>
      <c r="E1249" s="562"/>
      <c r="F1249" s="562"/>
      <c r="G1249" s="570">
        <f>F4</f>
        <v>0</v>
      </c>
      <c r="I1249" s="567"/>
      <c r="J1249" s="581"/>
      <c r="K1249" s="581"/>
      <c r="W1249" s="494"/>
      <c r="X1249" s="494"/>
      <c r="Y1249" s="494"/>
      <c r="Z1249" s="494"/>
      <c r="AA1249" s="494"/>
      <c r="AB1249" s="494"/>
      <c r="AC1249" s="494"/>
      <c r="AD1249" s="494"/>
      <c r="AE1249" s="494"/>
      <c r="AF1249" s="494"/>
      <c r="AG1249" s="494"/>
    </row>
    <row r="1250" spans="2:33" ht="51" customHeight="1">
      <c r="B1250" s="449" t="s">
        <v>154</v>
      </c>
      <c r="C1250" s="430" t="s">
        <v>271</v>
      </c>
      <c r="D1250" s="444" t="s">
        <v>272</v>
      </c>
      <c r="E1250" s="444" t="s">
        <v>273</v>
      </c>
      <c r="F1250" s="446" t="s">
        <v>235</v>
      </c>
      <c r="G1250" s="444" t="s">
        <v>236</v>
      </c>
      <c r="H1250" s="444" t="s">
        <v>247</v>
      </c>
      <c r="I1250" s="434" t="s">
        <v>465</v>
      </c>
      <c r="J1250" s="435" t="s">
        <v>182</v>
      </c>
      <c r="K1250" s="437" t="s">
        <v>227</v>
      </c>
      <c r="L1250" s="437" t="s">
        <v>225</v>
      </c>
      <c r="M1250" s="460" t="s">
        <v>237</v>
      </c>
      <c r="N1250" s="437" t="s">
        <v>240</v>
      </c>
      <c r="O1250" s="437" t="s">
        <v>244</v>
      </c>
      <c r="P1250" s="437" t="s">
        <v>245</v>
      </c>
      <c r="Q1250" s="437" t="s">
        <v>466</v>
      </c>
      <c r="R1250" s="456" t="s">
        <v>471</v>
      </c>
      <c r="S1250" s="456" t="s">
        <v>316</v>
      </c>
      <c r="T1250" s="456" t="s">
        <v>391</v>
      </c>
      <c r="W1250" s="494"/>
      <c r="X1250" s="494"/>
      <c r="Y1250" s="494"/>
      <c r="Z1250" s="494"/>
      <c r="AA1250" s="494"/>
      <c r="AB1250" s="494"/>
      <c r="AC1250" s="484"/>
      <c r="AD1250" s="484"/>
      <c r="AE1250" s="513"/>
      <c r="AF1250" s="484"/>
      <c r="AG1250" s="494"/>
    </row>
    <row r="1251" spans="2:33">
      <c r="B1251" s="820">
        <v>305</v>
      </c>
      <c r="C1251" s="850" t="s">
        <v>864</v>
      </c>
      <c r="D1251" s="786"/>
      <c r="E1251" s="786">
        <v>16</v>
      </c>
      <c r="F1251" s="823"/>
      <c r="G1251" s="791">
        <f t="shared" ref="G1251" si="117">F1251*$I$5</f>
        <v>0</v>
      </c>
      <c r="H1251" s="874">
        <f>G1251</f>
        <v>0</v>
      </c>
      <c r="I1251" s="793" t="e">
        <f>H1251*(1+$L$5)</f>
        <v>#REF!</v>
      </c>
      <c r="J1251" s="458" t="s">
        <v>207</v>
      </c>
      <c r="K1251" s="252"/>
      <c r="L1251" s="448">
        <f>K1251/60</f>
        <v>0</v>
      </c>
      <c r="M1251" s="439" t="e">
        <f>#REF!*(1-$O$5)</f>
        <v>#REF!</v>
      </c>
      <c r="N1251" s="796" t="e">
        <f>SUM(M1251*L1251,L1252*M1252,L1253*M1253,L1254*M1254)</f>
        <v>#REF!</v>
      </c>
      <c r="O1251" s="799">
        <v>1</v>
      </c>
      <c r="P1251" s="777" t="e">
        <f>O1251*N1251</f>
        <v>#REF!</v>
      </c>
      <c r="Q1251" s="777" t="e">
        <f>P1251*(1+$R$5)</f>
        <v>#REF!</v>
      </c>
      <c r="R1251" s="780" t="e">
        <f>P1251+O1251*H1251</f>
        <v>#REF!</v>
      </c>
      <c r="S1251" s="780" t="e">
        <f>O1251*I1251+Q1251</f>
        <v>#REF!</v>
      </c>
      <c r="T1251" s="783" t="e">
        <f>S1251*(1+$U$5)</f>
        <v>#REF!</v>
      </c>
      <c r="W1251" s="891"/>
      <c r="X1251" s="893"/>
      <c r="Y1251" s="890"/>
      <c r="Z1251" s="494"/>
      <c r="AA1251" s="494"/>
      <c r="AB1251" s="494"/>
      <c r="AC1251" s="501"/>
      <c r="AD1251" s="517"/>
      <c r="AE1251" s="518"/>
      <c r="AF1251" s="582"/>
      <c r="AG1251" s="494"/>
    </row>
    <row r="1252" spans="2:33" ht="15" customHeight="1">
      <c r="B1252" s="786"/>
      <c r="C1252" s="850"/>
      <c r="D1252" s="786"/>
      <c r="E1252" s="786"/>
      <c r="F1252" s="823"/>
      <c r="G1252" s="791"/>
      <c r="H1252" s="874"/>
      <c r="I1252" s="794"/>
      <c r="J1252" s="458" t="s">
        <v>185</v>
      </c>
      <c r="K1252" s="252"/>
      <c r="L1252" s="448">
        <f>K1252/60</f>
        <v>0</v>
      </c>
      <c r="M1252" s="439" t="e">
        <f>#REF!*(1-$O$5)</f>
        <v>#REF!</v>
      </c>
      <c r="N1252" s="797"/>
      <c r="O1252" s="800"/>
      <c r="P1252" s="778"/>
      <c r="Q1252" s="778"/>
      <c r="R1252" s="781"/>
      <c r="S1252" s="781"/>
      <c r="T1252" s="784"/>
      <c r="W1252" s="892"/>
      <c r="X1252" s="893"/>
      <c r="Y1252" s="890"/>
      <c r="Z1252" s="494"/>
      <c r="AA1252" s="494"/>
      <c r="AB1252" s="494"/>
      <c r="AC1252" s="501"/>
      <c r="AD1252" s="517"/>
      <c r="AE1252" s="518"/>
      <c r="AF1252" s="582"/>
      <c r="AG1252" s="494"/>
    </row>
    <row r="1253" spans="2:33" ht="15" customHeight="1">
      <c r="B1253" s="786"/>
      <c r="C1253" s="850"/>
      <c r="D1253" s="786"/>
      <c r="E1253" s="786"/>
      <c r="F1253" s="823"/>
      <c r="G1253" s="791"/>
      <c r="H1253" s="874"/>
      <c r="I1253" s="794"/>
      <c r="J1253" s="458" t="s">
        <v>220</v>
      </c>
      <c r="K1253" s="252">
        <v>5</v>
      </c>
      <c r="L1253" s="448">
        <f>K1253/60</f>
        <v>8.3333333333333329E-2</v>
      </c>
      <c r="M1253" s="439" t="e">
        <f>#REF!*(1-$O$5)</f>
        <v>#REF!</v>
      </c>
      <c r="N1253" s="797"/>
      <c r="O1253" s="800"/>
      <c r="P1253" s="778"/>
      <c r="Q1253" s="778"/>
      <c r="R1253" s="781"/>
      <c r="S1253" s="781"/>
      <c r="T1253" s="784"/>
      <c r="W1253" s="892"/>
      <c r="X1253" s="893"/>
      <c r="Y1253" s="890"/>
      <c r="Z1253" s="494"/>
      <c r="AA1253" s="494"/>
      <c r="AB1253" s="494"/>
      <c r="AC1253" s="501"/>
      <c r="AD1253" s="517"/>
      <c r="AE1253" s="518"/>
      <c r="AF1253" s="582"/>
      <c r="AG1253" s="494"/>
    </row>
    <row r="1254" spans="2:33" ht="15" customHeight="1">
      <c r="B1254" s="786"/>
      <c r="C1254" s="850"/>
      <c r="D1254" s="786"/>
      <c r="E1254" s="786"/>
      <c r="F1254" s="823"/>
      <c r="G1254" s="791"/>
      <c r="H1254" s="874"/>
      <c r="I1254" s="795"/>
      <c r="J1254" s="458" t="s">
        <v>226</v>
      </c>
      <c r="K1254" s="252"/>
      <c r="L1254" s="448">
        <f>K1254/60</f>
        <v>0</v>
      </c>
      <c r="M1254" s="439" t="e">
        <f>#REF!*(1-$O$5)</f>
        <v>#REF!</v>
      </c>
      <c r="N1254" s="798"/>
      <c r="O1254" s="801"/>
      <c r="P1254" s="779"/>
      <c r="Q1254" s="779"/>
      <c r="R1254" s="782"/>
      <c r="S1254" s="782"/>
      <c r="T1254" s="785"/>
      <c r="W1254" s="892"/>
      <c r="X1254" s="893"/>
      <c r="Y1254" s="890"/>
      <c r="Z1254" s="494"/>
      <c r="AA1254" s="494"/>
      <c r="AB1254" s="494"/>
      <c r="AC1254" s="501"/>
      <c r="AD1254" s="517"/>
      <c r="AE1254" s="518"/>
      <c r="AF1254" s="582"/>
      <c r="AG1254" s="494"/>
    </row>
    <row r="1255" spans="2:33" ht="15" customHeight="1">
      <c r="B1255" s="820">
        <v>306</v>
      </c>
      <c r="C1255" s="850" t="s">
        <v>865</v>
      </c>
      <c r="D1255" s="786"/>
      <c r="E1255" s="786">
        <v>16</v>
      </c>
      <c r="F1255" s="823"/>
      <c r="G1255" s="791">
        <f t="shared" ref="G1255:G1315" si="118">F1255*$I$5</f>
        <v>0</v>
      </c>
      <c r="H1255" s="874">
        <f>G1255</f>
        <v>0</v>
      </c>
      <c r="I1255" s="793" t="e">
        <f>H1255*(1+$L$5)</f>
        <v>#REF!</v>
      </c>
      <c r="J1255" s="436" t="s">
        <v>207</v>
      </c>
      <c r="K1255" s="252"/>
      <c r="L1255" s="448">
        <f t="shared" ref="L1255:L1318" si="119">K1255/60</f>
        <v>0</v>
      </c>
      <c r="M1255" s="439" t="e">
        <f>#REF!*(1-$O$5)</f>
        <v>#REF!</v>
      </c>
      <c r="N1255" s="796" t="e">
        <f>SUM(M1255*L1255,L1256*M1256,L1257*M1257,L1258*M1258)</f>
        <v>#REF!</v>
      </c>
      <c r="O1255" s="799">
        <v>2</v>
      </c>
      <c r="P1255" s="777" t="e">
        <f>O1255*N1255</f>
        <v>#REF!</v>
      </c>
      <c r="Q1255" s="777" t="e">
        <f>P1255*(1+$R$5)</f>
        <v>#REF!</v>
      </c>
      <c r="R1255" s="780" t="e">
        <f>P1255+O1255*H1255</f>
        <v>#REF!</v>
      </c>
      <c r="S1255" s="780" t="e">
        <f>O1255*I1255+Q1255</f>
        <v>#REF!</v>
      </c>
      <c r="T1255" s="783" t="e">
        <f>S1255*(1+$U$5)</f>
        <v>#REF!</v>
      </c>
      <c r="W1255" s="891"/>
      <c r="X1255" s="893"/>
      <c r="Y1255" s="890"/>
      <c r="Z1255" s="494"/>
      <c r="AA1255" s="494"/>
      <c r="AB1255" s="494"/>
      <c r="AC1255" s="501"/>
      <c r="AD1255" s="517"/>
      <c r="AE1255" s="518"/>
      <c r="AF1255" s="582"/>
      <c r="AG1255" s="494"/>
    </row>
    <row r="1256" spans="2:33" ht="15" customHeight="1">
      <c r="B1256" s="786"/>
      <c r="C1256" s="850"/>
      <c r="D1256" s="786"/>
      <c r="E1256" s="786"/>
      <c r="F1256" s="823"/>
      <c r="G1256" s="791"/>
      <c r="H1256" s="874"/>
      <c r="I1256" s="794"/>
      <c r="J1256" s="436" t="s">
        <v>185</v>
      </c>
      <c r="K1256" s="252"/>
      <c r="L1256" s="448">
        <f t="shared" si="119"/>
        <v>0</v>
      </c>
      <c r="M1256" s="439" t="e">
        <f>#REF!*(1-$O$5)</f>
        <v>#REF!</v>
      </c>
      <c r="N1256" s="797"/>
      <c r="O1256" s="800"/>
      <c r="P1256" s="778"/>
      <c r="Q1256" s="778"/>
      <c r="R1256" s="781"/>
      <c r="S1256" s="781"/>
      <c r="T1256" s="784"/>
      <c r="W1256" s="892"/>
      <c r="X1256" s="893"/>
      <c r="Y1256" s="890"/>
      <c r="Z1256" s="494"/>
      <c r="AA1256" s="494"/>
      <c r="AB1256" s="494"/>
      <c r="AC1256" s="501"/>
      <c r="AD1256" s="517"/>
      <c r="AE1256" s="518"/>
      <c r="AF1256" s="582"/>
      <c r="AG1256" s="494"/>
    </row>
    <row r="1257" spans="2:33" ht="15" customHeight="1">
      <c r="B1257" s="786"/>
      <c r="C1257" s="850"/>
      <c r="D1257" s="786"/>
      <c r="E1257" s="786"/>
      <c r="F1257" s="823"/>
      <c r="G1257" s="791"/>
      <c r="H1257" s="874"/>
      <c r="I1257" s="794"/>
      <c r="J1257" s="436" t="s">
        <v>220</v>
      </c>
      <c r="K1257" s="252"/>
      <c r="L1257" s="448">
        <f t="shared" si="119"/>
        <v>0</v>
      </c>
      <c r="M1257" s="439" t="e">
        <f>#REF!*(1-$O$5)</f>
        <v>#REF!</v>
      </c>
      <c r="N1257" s="797"/>
      <c r="O1257" s="800"/>
      <c r="P1257" s="778"/>
      <c r="Q1257" s="778"/>
      <c r="R1257" s="781"/>
      <c r="S1257" s="781"/>
      <c r="T1257" s="784"/>
      <c r="W1257" s="892"/>
      <c r="X1257" s="893"/>
      <c r="Y1257" s="890"/>
      <c r="Z1257" s="494"/>
      <c r="AA1257" s="494"/>
      <c r="AB1257" s="494"/>
      <c r="AC1257" s="501"/>
      <c r="AD1257" s="517"/>
      <c r="AE1257" s="518"/>
      <c r="AF1257" s="582"/>
      <c r="AG1257" s="494"/>
    </row>
    <row r="1258" spans="2:33" ht="15" customHeight="1">
      <c r="B1258" s="786"/>
      <c r="C1258" s="850"/>
      <c r="D1258" s="786"/>
      <c r="E1258" s="786"/>
      <c r="F1258" s="823"/>
      <c r="G1258" s="791"/>
      <c r="H1258" s="874"/>
      <c r="I1258" s="795"/>
      <c r="J1258" s="436" t="s">
        <v>226</v>
      </c>
      <c r="K1258" s="252"/>
      <c r="L1258" s="448">
        <f t="shared" si="119"/>
        <v>0</v>
      </c>
      <c r="M1258" s="439" t="e">
        <f>#REF!*(1-$O$5)</f>
        <v>#REF!</v>
      </c>
      <c r="N1258" s="798"/>
      <c r="O1258" s="801"/>
      <c r="P1258" s="779"/>
      <c r="Q1258" s="779"/>
      <c r="R1258" s="782"/>
      <c r="S1258" s="782"/>
      <c r="T1258" s="785"/>
      <c r="W1258" s="892"/>
      <c r="X1258" s="893"/>
      <c r="Y1258" s="890"/>
      <c r="Z1258" s="494"/>
      <c r="AA1258" s="494"/>
      <c r="AB1258" s="494"/>
      <c r="AC1258" s="501"/>
      <c r="AD1258" s="517"/>
      <c r="AE1258" s="518"/>
      <c r="AF1258" s="582"/>
      <c r="AG1258" s="494"/>
    </row>
    <row r="1259" spans="2:33" ht="15" customHeight="1">
      <c r="B1259" s="820">
        <v>307</v>
      </c>
      <c r="C1259" s="850" t="s">
        <v>866</v>
      </c>
      <c r="D1259" s="786"/>
      <c r="E1259" s="786">
        <v>25</v>
      </c>
      <c r="F1259" s="823"/>
      <c r="G1259" s="791">
        <f t="shared" si="118"/>
        <v>0</v>
      </c>
      <c r="H1259" s="874">
        <f>G1259</f>
        <v>0</v>
      </c>
      <c r="I1259" s="793" t="e">
        <f>H1259*(1+$L$5)</f>
        <v>#REF!</v>
      </c>
      <c r="J1259" s="436" t="s">
        <v>207</v>
      </c>
      <c r="K1259" s="252"/>
      <c r="L1259" s="448">
        <f t="shared" si="119"/>
        <v>0</v>
      </c>
      <c r="M1259" s="439" t="e">
        <f>#REF!*(1-$O$5)</f>
        <v>#REF!</v>
      </c>
      <c r="N1259" s="796" t="e">
        <f>SUM(M1259*L1259,L1260*M1260,L1261*M1261,L1262*M1262)</f>
        <v>#REF!</v>
      </c>
      <c r="O1259" s="799">
        <v>3</v>
      </c>
      <c r="P1259" s="777" t="e">
        <f>O1259*N1259</f>
        <v>#REF!</v>
      </c>
      <c r="Q1259" s="777" t="e">
        <f>P1259*(1+$R$5)</f>
        <v>#REF!</v>
      </c>
      <c r="R1259" s="780" t="e">
        <f>P1259+O1259*H1259</f>
        <v>#REF!</v>
      </c>
      <c r="S1259" s="780" t="e">
        <f>O1259*I1259+Q1259</f>
        <v>#REF!</v>
      </c>
      <c r="T1259" s="783" t="e">
        <f>S1259*(1+$U$5)</f>
        <v>#REF!</v>
      </c>
      <c r="W1259" s="891"/>
      <c r="X1259" s="893"/>
      <c r="Y1259" s="890"/>
      <c r="Z1259" s="494"/>
      <c r="AA1259" s="494"/>
      <c r="AB1259" s="494"/>
      <c r="AC1259" s="501"/>
      <c r="AD1259" s="517"/>
      <c r="AE1259" s="518"/>
      <c r="AF1259" s="582"/>
      <c r="AG1259" s="494"/>
    </row>
    <row r="1260" spans="2:33" ht="15" customHeight="1">
      <c r="B1260" s="786"/>
      <c r="C1260" s="850"/>
      <c r="D1260" s="786"/>
      <c r="E1260" s="786"/>
      <c r="F1260" s="823"/>
      <c r="G1260" s="791"/>
      <c r="H1260" s="874"/>
      <c r="I1260" s="794"/>
      <c r="J1260" s="436" t="s">
        <v>185</v>
      </c>
      <c r="K1260" s="252"/>
      <c r="L1260" s="448">
        <f t="shared" si="119"/>
        <v>0</v>
      </c>
      <c r="M1260" s="439" t="e">
        <f>#REF!*(1-$O$5)</f>
        <v>#REF!</v>
      </c>
      <c r="N1260" s="797"/>
      <c r="O1260" s="800"/>
      <c r="P1260" s="778"/>
      <c r="Q1260" s="778"/>
      <c r="R1260" s="781"/>
      <c r="S1260" s="781"/>
      <c r="T1260" s="784"/>
      <c r="W1260" s="892"/>
      <c r="X1260" s="893"/>
      <c r="Y1260" s="890"/>
      <c r="Z1260" s="494"/>
      <c r="AA1260" s="494"/>
      <c r="AB1260" s="494"/>
      <c r="AC1260" s="501"/>
      <c r="AD1260" s="517"/>
      <c r="AE1260" s="518"/>
      <c r="AF1260" s="582"/>
      <c r="AG1260" s="494"/>
    </row>
    <row r="1261" spans="2:33" ht="15" customHeight="1">
      <c r="B1261" s="786"/>
      <c r="C1261" s="850"/>
      <c r="D1261" s="786"/>
      <c r="E1261" s="786"/>
      <c r="F1261" s="823"/>
      <c r="G1261" s="791"/>
      <c r="H1261" s="874"/>
      <c r="I1261" s="794"/>
      <c r="J1261" s="436" t="s">
        <v>220</v>
      </c>
      <c r="K1261" s="252"/>
      <c r="L1261" s="448">
        <f t="shared" si="119"/>
        <v>0</v>
      </c>
      <c r="M1261" s="439" t="e">
        <f>#REF!*(1-$O$5)</f>
        <v>#REF!</v>
      </c>
      <c r="N1261" s="797"/>
      <c r="O1261" s="800"/>
      <c r="P1261" s="778"/>
      <c r="Q1261" s="778"/>
      <c r="R1261" s="781"/>
      <c r="S1261" s="781"/>
      <c r="T1261" s="784"/>
      <c r="W1261" s="892"/>
      <c r="X1261" s="893"/>
      <c r="Y1261" s="890"/>
      <c r="Z1261" s="494"/>
      <c r="AA1261" s="494"/>
      <c r="AB1261" s="494"/>
      <c r="AC1261" s="501"/>
      <c r="AD1261" s="517"/>
      <c r="AE1261" s="518"/>
      <c r="AF1261" s="582"/>
      <c r="AG1261" s="494"/>
    </row>
    <row r="1262" spans="2:33" ht="15" customHeight="1">
      <c r="B1262" s="786"/>
      <c r="C1262" s="850"/>
      <c r="D1262" s="786"/>
      <c r="E1262" s="786"/>
      <c r="F1262" s="823"/>
      <c r="G1262" s="791"/>
      <c r="H1262" s="874"/>
      <c r="I1262" s="795"/>
      <c r="J1262" s="436" t="s">
        <v>226</v>
      </c>
      <c r="K1262" s="252"/>
      <c r="L1262" s="448">
        <f t="shared" si="119"/>
        <v>0</v>
      </c>
      <c r="M1262" s="439" t="e">
        <f>#REF!*(1-$O$5)</f>
        <v>#REF!</v>
      </c>
      <c r="N1262" s="798"/>
      <c r="O1262" s="801"/>
      <c r="P1262" s="779"/>
      <c r="Q1262" s="779"/>
      <c r="R1262" s="782"/>
      <c r="S1262" s="782"/>
      <c r="T1262" s="785"/>
      <c r="W1262" s="892"/>
      <c r="X1262" s="893"/>
      <c r="Y1262" s="890"/>
      <c r="Z1262" s="494"/>
      <c r="AA1262" s="494"/>
      <c r="AB1262" s="494"/>
      <c r="AC1262" s="501"/>
      <c r="AD1262" s="517"/>
      <c r="AE1262" s="518"/>
      <c r="AF1262" s="582"/>
      <c r="AG1262" s="494"/>
    </row>
    <row r="1263" spans="2:33" ht="15" customHeight="1">
      <c r="B1263" s="820">
        <v>308</v>
      </c>
      <c r="C1263" s="850" t="s">
        <v>867</v>
      </c>
      <c r="D1263" s="786"/>
      <c r="E1263" s="786">
        <v>25</v>
      </c>
      <c r="F1263" s="823"/>
      <c r="G1263" s="791">
        <f t="shared" si="118"/>
        <v>0</v>
      </c>
      <c r="H1263" s="874">
        <f>G1263</f>
        <v>0</v>
      </c>
      <c r="I1263" s="793" t="e">
        <f>H1263*(1+$L$5)</f>
        <v>#REF!</v>
      </c>
      <c r="J1263" s="436" t="s">
        <v>207</v>
      </c>
      <c r="K1263" s="252"/>
      <c r="L1263" s="448">
        <f t="shared" si="119"/>
        <v>0</v>
      </c>
      <c r="M1263" s="439" t="e">
        <f>#REF!*(1-$O$5)</f>
        <v>#REF!</v>
      </c>
      <c r="N1263" s="796" t="e">
        <f>SUM(M1263*L1263,L1264*M1264,L1265*M1265,L1266*M1266)</f>
        <v>#REF!</v>
      </c>
      <c r="O1263" s="799">
        <v>4</v>
      </c>
      <c r="P1263" s="777" t="e">
        <f>O1263*N1263</f>
        <v>#REF!</v>
      </c>
      <c r="Q1263" s="777" t="e">
        <f>P1263*(1+$R$5)</f>
        <v>#REF!</v>
      </c>
      <c r="R1263" s="780" t="e">
        <f>P1263+O1263*H1263</f>
        <v>#REF!</v>
      </c>
      <c r="S1263" s="780" t="e">
        <f>O1263*I1263+Q1263</f>
        <v>#REF!</v>
      </c>
      <c r="T1263" s="783" t="e">
        <f>S1263*(1+$U$5)</f>
        <v>#REF!</v>
      </c>
      <c r="W1263" s="891"/>
      <c r="X1263" s="893"/>
      <c r="Y1263" s="890"/>
      <c r="Z1263" s="494"/>
      <c r="AA1263" s="494"/>
      <c r="AB1263" s="494"/>
      <c r="AC1263" s="501"/>
      <c r="AD1263" s="517"/>
      <c r="AE1263" s="518"/>
      <c r="AF1263" s="582"/>
      <c r="AG1263" s="494"/>
    </row>
    <row r="1264" spans="2:33" ht="15" customHeight="1">
      <c r="B1264" s="786"/>
      <c r="C1264" s="850"/>
      <c r="D1264" s="786"/>
      <c r="E1264" s="786"/>
      <c r="F1264" s="823"/>
      <c r="G1264" s="791"/>
      <c r="H1264" s="874"/>
      <c r="I1264" s="794"/>
      <c r="J1264" s="436" t="s">
        <v>185</v>
      </c>
      <c r="K1264" s="252"/>
      <c r="L1264" s="448">
        <f t="shared" si="119"/>
        <v>0</v>
      </c>
      <c r="M1264" s="439" t="e">
        <f>#REF!*(1-$O$5)</f>
        <v>#REF!</v>
      </c>
      <c r="N1264" s="797"/>
      <c r="O1264" s="800"/>
      <c r="P1264" s="778"/>
      <c r="Q1264" s="778"/>
      <c r="R1264" s="781"/>
      <c r="S1264" s="781"/>
      <c r="T1264" s="784"/>
      <c r="W1264" s="892"/>
      <c r="X1264" s="893"/>
      <c r="Y1264" s="890"/>
      <c r="Z1264" s="494"/>
      <c r="AA1264" s="494"/>
      <c r="AB1264" s="494"/>
      <c r="AC1264" s="501"/>
      <c r="AD1264" s="517"/>
      <c r="AE1264" s="518"/>
      <c r="AF1264" s="582"/>
      <c r="AG1264" s="494"/>
    </row>
    <row r="1265" spans="2:33" ht="15" customHeight="1">
      <c r="B1265" s="786"/>
      <c r="C1265" s="850"/>
      <c r="D1265" s="786"/>
      <c r="E1265" s="786"/>
      <c r="F1265" s="823"/>
      <c r="G1265" s="791"/>
      <c r="H1265" s="874"/>
      <c r="I1265" s="794"/>
      <c r="J1265" s="436" t="s">
        <v>220</v>
      </c>
      <c r="K1265" s="252"/>
      <c r="L1265" s="448">
        <f t="shared" si="119"/>
        <v>0</v>
      </c>
      <c r="M1265" s="439" t="e">
        <f>#REF!*(1-$O$5)</f>
        <v>#REF!</v>
      </c>
      <c r="N1265" s="797"/>
      <c r="O1265" s="800"/>
      <c r="P1265" s="778"/>
      <c r="Q1265" s="778"/>
      <c r="R1265" s="781"/>
      <c r="S1265" s="781"/>
      <c r="T1265" s="784"/>
      <c r="W1265" s="892"/>
      <c r="X1265" s="893"/>
      <c r="Y1265" s="890"/>
      <c r="Z1265" s="494"/>
      <c r="AA1265" s="494"/>
      <c r="AB1265" s="494"/>
      <c r="AC1265" s="501"/>
      <c r="AD1265" s="517"/>
      <c r="AE1265" s="518"/>
      <c r="AF1265" s="582"/>
      <c r="AG1265" s="494"/>
    </row>
    <row r="1266" spans="2:33" ht="15" customHeight="1">
      <c r="B1266" s="786"/>
      <c r="C1266" s="850"/>
      <c r="D1266" s="786"/>
      <c r="E1266" s="786"/>
      <c r="F1266" s="823"/>
      <c r="G1266" s="791"/>
      <c r="H1266" s="874"/>
      <c r="I1266" s="795"/>
      <c r="J1266" s="436" t="s">
        <v>226</v>
      </c>
      <c r="K1266" s="252"/>
      <c r="L1266" s="448">
        <f t="shared" si="119"/>
        <v>0</v>
      </c>
      <c r="M1266" s="439" t="e">
        <f>#REF!*(1-$O$5)</f>
        <v>#REF!</v>
      </c>
      <c r="N1266" s="798"/>
      <c r="O1266" s="801"/>
      <c r="P1266" s="779"/>
      <c r="Q1266" s="779"/>
      <c r="R1266" s="782"/>
      <c r="S1266" s="782"/>
      <c r="T1266" s="785"/>
      <c r="W1266" s="892"/>
      <c r="X1266" s="893"/>
      <c r="Y1266" s="890"/>
      <c r="Z1266" s="494"/>
      <c r="AA1266" s="494"/>
      <c r="AB1266" s="494"/>
      <c r="AC1266" s="501"/>
      <c r="AD1266" s="517"/>
      <c r="AE1266" s="518"/>
      <c r="AF1266" s="582"/>
      <c r="AG1266" s="494"/>
    </row>
    <row r="1267" spans="2:33" ht="15" customHeight="1">
      <c r="B1267" s="820">
        <v>309</v>
      </c>
      <c r="C1267" s="850" t="s">
        <v>868</v>
      </c>
      <c r="D1267" s="786"/>
      <c r="E1267" s="786">
        <v>35</v>
      </c>
      <c r="F1267" s="823"/>
      <c r="G1267" s="791">
        <f t="shared" si="118"/>
        <v>0</v>
      </c>
      <c r="H1267" s="874">
        <f>G1267</f>
        <v>0</v>
      </c>
      <c r="I1267" s="793" t="e">
        <f>H1267*(1+$L$5)</f>
        <v>#REF!</v>
      </c>
      <c r="J1267" s="436" t="s">
        <v>207</v>
      </c>
      <c r="K1267" s="252"/>
      <c r="L1267" s="448">
        <f t="shared" si="119"/>
        <v>0</v>
      </c>
      <c r="M1267" s="439" t="e">
        <f>#REF!*(1-$O$5)</f>
        <v>#REF!</v>
      </c>
      <c r="N1267" s="796" t="e">
        <f>SUM(M1267*L1267,L1268*M1268,L1269*M1269,L1270*M1270)</f>
        <v>#REF!</v>
      </c>
      <c r="O1267" s="799">
        <v>5</v>
      </c>
      <c r="P1267" s="777" t="e">
        <f>O1267*N1267</f>
        <v>#REF!</v>
      </c>
      <c r="Q1267" s="777" t="e">
        <f>P1267*(1+$R$5)</f>
        <v>#REF!</v>
      </c>
      <c r="R1267" s="780" t="e">
        <f>P1267+O1267*H1267</f>
        <v>#REF!</v>
      </c>
      <c r="S1267" s="780" t="e">
        <f>O1267*I1267+Q1267</f>
        <v>#REF!</v>
      </c>
      <c r="T1267" s="783" t="e">
        <f>S1267*(1+$U$5)</f>
        <v>#REF!</v>
      </c>
      <c r="W1267" s="891"/>
      <c r="X1267" s="893"/>
      <c r="Y1267" s="890"/>
      <c r="Z1267" s="494"/>
      <c r="AA1267" s="494"/>
      <c r="AB1267" s="494"/>
      <c r="AC1267" s="501"/>
      <c r="AD1267" s="517"/>
      <c r="AE1267" s="518"/>
      <c r="AF1267" s="582"/>
      <c r="AG1267" s="494"/>
    </row>
    <row r="1268" spans="2:33" ht="15" customHeight="1">
      <c r="B1268" s="786"/>
      <c r="C1268" s="850"/>
      <c r="D1268" s="786"/>
      <c r="E1268" s="786"/>
      <c r="F1268" s="823"/>
      <c r="G1268" s="791"/>
      <c r="H1268" s="874"/>
      <c r="I1268" s="794"/>
      <c r="J1268" s="436" t="s">
        <v>185</v>
      </c>
      <c r="K1268" s="252"/>
      <c r="L1268" s="448">
        <f t="shared" si="119"/>
        <v>0</v>
      </c>
      <c r="M1268" s="439" t="e">
        <f>#REF!*(1-$O$5)</f>
        <v>#REF!</v>
      </c>
      <c r="N1268" s="797"/>
      <c r="O1268" s="800"/>
      <c r="P1268" s="778"/>
      <c r="Q1268" s="778"/>
      <c r="R1268" s="781"/>
      <c r="S1268" s="781"/>
      <c r="T1268" s="784"/>
      <c r="W1268" s="892"/>
      <c r="X1268" s="893"/>
      <c r="Y1268" s="890"/>
      <c r="Z1268" s="494"/>
      <c r="AA1268" s="494"/>
      <c r="AB1268" s="494"/>
      <c r="AC1268" s="501"/>
      <c r="AD1268" s="517"/>
      <c r="AE1268" s="518"/>
      <c r="AF1268" s="582"/>
      <c r="AG1268" s="494"/>
    </row>
    <row r="1269" spans="2:33" ht="15" customHeight="1">
      <c r="B1269" s="786"/>
      <c r="C1269" s="850"/>
      <c r="D1269" s="786"/>
      <c r="E1269" s="786"/>
      <c r="F1269" s="823"/>
      <c r="G1269" s="791"/>
      <c r="H1269" s="874"/>
      <c r="I1269" s="794"/>
      <c r="J1269" s="436" t="s">
        <v>220</v>
      </c>
      <c r="K1269" s="252"/>
      <c r="L1269" s="448">
        <f t="shared" si="119"/>
        <v>0</v>
      </c>
      <c r="M1269" s="439" t="e">
        <f>#REF!*(1-$O$5)</f>
        <v>#REF!</v>
      </c>
      <c r="N1269" s="797"/>
      <c r="O1269" s="800"/>
      <c r="P1269" s="778"/>
      <c r="Q1269" s="778"/>
      <c r="R1269" s="781"/>
      <c r="S1269" s="781"/>
      <c r="T1269" s="784"/>
      <c r="W1269" s="892"/>
      <c r="X1269" s="893"/>
      <c r="Y1269" s="890"/>
      <c r="Z1269" s="494"/>
      <c r="AA1269" s="494"/>
      <c r="AB1269" s="494"/>
      <c r="AC1269" s="501"/>
      <c r="AD1269" s="517"/>
      <c r="AE1269" s="518"/>
      <c r="AF1269" s="582"/>
      <c r="AG1269" s="494"/>
    </row>
    <row r="1270" spans="2:33" ht="15" customHeight="1">
      <c r="B1270" s="786"/>
      <c r="C1270" s="850"/>
      <c r="D1270" s="786"/>
      <c r="E1270" s="786"/>
      <c r="F1270" s="823"/>
      <c r="G1270" s="791"/>
      <c r="H1270" s="874"/>
      <c r="I1270" s="795"/>
      <c r="J1270" s="436" t="s">
        <v>226</v>
      </c>
      <c r="K1270" s="252"/>
      <c r="L1270" s="448">
        <f t="shared" si="119"/>
        <v>0</v>
      </c>
      <c r="M1270" s="439" t="e">
        <f>#REF!*(1-$O$5)</f>
        <v>#REF!</v>
      </c>
      <c r="N1270" s="798"/>
      <c r="O1270" s="801"/>
      <c r="P1270" s="779"/>
      <c r="Q1270" s="779"/>
      <c r="R1270" s="782"/>
      <c r="S1270" s="782"/>
      <c r="T1270" s="785"/>
      <c r="W1270" s="892"/>
      <c r="X1270" s="893"/>
      <c r="Y1270" s="890"/>
      <c r="Z1270" s="494"/>
      <c r="AA1270" s="494"/>
      <c r="AB1270" s="494"/>
      <c r="AC1270" s="501"/>
      <c r="AD1270" s="517"/>
      <c r="AE1270" s="518"/>
      <c r="AF1270" s="582"/>
      <c r="AG1270" s="494"/>
    </row>
    <row r="1271" spans="2:33" ht="15" customHeight="1">
      <c r="B1271" s="820">
        <v>310</v>
      </c>
      <c r="C1271" s="850" t="s">
        <v>869</v>
      </c>
      <c r="D1271" s="786"/>
      <c r="E1271" s="786">
        <v>35</v>
      </c>
      <c r="F1271" s="823"/>
      <c r="G1271" s="791">
        <f t="shared" si="118"/>
        <v>0</v>
      </c>
      <c r="H1271" s="874">
        <f>G1271</f>
        <v>0</v>
      </c>
      <c r="I1271" s="793" t="e">
        <f>H1271*(1+$L$5)</f>
        <v>#REF!</v>
      </c>
      <c r="J1271" s="436" t="s">
        <v>207</v>
      </c>
      <c r="K1271" s="252"/>
      <c r="L1271" s="448">
        <f t="shared" si="119"/>
        <v>0</v>
      </c>
      <c r="M1271" s="439" t="e">
        <f>#REF!*(1-$O$5)</f>
        <v>#REF!</v>
      </c>
      <c r="N1271" s="796" t="e">
        <f>SUM(M1271*L1271,L1272*M1272,L1273*M1273,L1274*M1274)</f>
        <v>#REF!</v>
      </c>
      <c r="O1271" s="799">
        <v>6</v>
      </c>
      <c r="P1271" s="777" t="e">
        <f>O1271*N1271</f>
        <v>#REF!</v>
      </c>
      <c r="Q1271" s="777" t="e">
        <f>P1271*(1+$R$5)</f>
        <v>#REF!</v>
      </c>
      <c r="R1271" s="780" t="e">
        <f>P1271+O1271*H1271</f>
        <v>#REF!</v>
      </c>
      <c r="S1271" s="780" t="e">
        <f>O1271*I1271+Q1271</f>
        <v>#REF!</v>
      </c>
      <c r="T1271" s="783" t="e">
        <f>S1271*(1+$U$5)</f>
        <v>#REF!</v>
      </c>
      <c r="W1271" s="891"/>
      <c r="X1271" s="893"/>
      <c r="Y1271" s="890"/>
      <c r="Z1271" s="494"/>
      <c r="AA1271" s="494"/>
      <c r="AB1271" s="494"/>
      <c r="AC1271" s="501"/>
      <c r="AD1271" s="517"/>
      <c r="AE1271" s="518"/>
      <c r="AF1271" s="582"/>
      <c r="AG1271" s="494"/>
    </row>
    <row r="1272" spans="2:33" ht="15" customHeight="1">
      <c r="B1272" s="786"/>
      <c r="C1272" s="850"/>
      <c r="D1272" s="786"/>
      <c r="E1272" s="786"/>
      <c r="F1272" s="823"/>
      <c r="G1272" s="791"/>
      <c r="H1272" s="874"/>
      <c r="I1272" s="794"/>
      <c r="J1272" s="436" t="s">
        <v>185</v>
      </c>
      <c r="K1272" s="252"/>
      <c r="L1272" s="448">
        <f t="shared" si="119"/>
        <v>0</v>
      </c>
      <c r="M1272" s="439" t="e">
        <f>#REF!*(1-$O$5)</f>
        <v>#REF!</v>
      </c>
      <c r="N1272" s="797"/>
      <c r="O1272" s="800"/>
      <c r="P1272" s="778"/>
      <c r="Q1272" s="778"/>
      <c r="R1272" s="781"/>
      <c r="S1272" s="781"/>
      <c r="T1272" s="784"/>
      <c r="W1272" s="892"/>
      <c r="X1272" s="893"/>
      <c r="Y1272" s="890"/>
      <c r="Z1272" s="494"/>
      <c r="AA1272" s="494"/>
      <c r="AB1272" s="494"/>
      <c r="AC1272" s="501"/>
      <c r="AD1272" s="517"/>
      <c r="AE1272" s="518"/>
      <c r="AF1272" s="582"/>
      <c r="AG1272" s="494"/>
    </row>
    <row r="1273" spans="2:33" ht="15" customHeight="1">
      <c r="B1273" s="786"/>
      <c r="C1273" s="850"/>
      <c r="D1273" s="786"/>
      <c r="E1273" s="786"/>
      <c r="F1273" s="823"/>
      <c r="G1273" s="791"/>
      <c r="H1273" s="874"/>
      <c r="I1273" s="794"/>
      <c r="J1273" s="436" t="s">
        <v>220</v>
      </c>
      <c r="K1273" s="252"/>
      <c r="L1273" s="448">
        <f t="shared" si="119"/>
        <v>0</v>
      </c>
      <c r="M1273" s="439" t="e">
        <f>#REF!*(1-$O$5)</f>
        <v>#REF!</v>
      </c>
      <c r="N1273" s="797"/>
      <c r="O1273" s="800"/>
      <c r="P1273" s="778"/>
      <c r="Q1273" s="778"/>
      <c r="R1273" s="781"/>
      <c r="S1273" s="781"/>
      <c r="T1273" s="784"/>
      <c r="W1273" s="892"/>
      <c r="X1273" s="893"/>
      <c r="Y1273" s="890"/>
      <c r="Z1273" s="494"/>
      <c r="AA1273" s="494"/>
      <c r="AB1273" s="494"/>
      <c r="AC1273" s="501"/>
      <c r="AD1273" s="517"/>
      <c r="AE1273" s="518"/>
      <c r="AF1273" s="582"/>
      <c r="AG1273" s="494"/>
    </row>
    <row r="1274" spans="2:33" ht="15" customHeight="1">
      <c r="B1274" s="786"/>
      <c r="C1274" s="850"/>
      <c r="D1274" s="786"/>
      <c r="E1274" s="786"/>
      <c r="F1274" s="823"/>
      <c r="G1274" s="791"/>
      <c r="H1274" s="874"/>
      <c r="I1274" s="795"/>
      <c r="J1274" s="436" t="s">
        <v>226</v>
      </c>
      <c r="K1274" s="252"/>
      <c r="L1274" s="448">
        <f t="shared" si="119"/>
        <v>0</v>
      </c>
      <c r="M1274" s="439" t="e">
        <f>#REF!*(1-$O$5)</f>
        <v>#REF!</v>
      </c>
      <c r="N1274" s="798"/>
      <c r="O1274" s="801"/>
      <c r="P1274" s="779"/>
      <c r="Q1274" s="779"/>
      <c r="R1274" s="782"/>
      <c r="S1274" s="782"/>
      <c r="T1274" s="785"/>
      <c r="W1274" s="892"/>
      <c r="X1274" s="893"/>
      <c r="Y1274" s="890"/>
      <c r="Z1274" s="494"/>
      <c r="AA1274" s="494"/>
      <c r="AB1274" s="494"/>
      <c r="AC1274" s="501"/>
      <c r="AD1274" s="517"/>
      <c r="AE1274" s="518"/>
      <c r="AF1274" s="582"/>
      <c r="AG1274" s="494"/>
    </row>
    <row r="1275" spans="2:33" ht="15" customHeight="1">
      <c r="B1275" s="820">
        <v>311</v>
      </c>
      <c r="C1275" s="850" t="s">
        <v>870</v>
      </c>
      <c r="D1275" s="827"/>
      <c r="E1275" s="827">
        <v>50</v>
      </c>
      <c r="F1275" s="823"/>
      <c r="G1275" s="791">
        <f t="shared" si="118"/>
        <v>0</v>
      </c>
      <c r="H1275" s="874">
        <f>G1275</f>
        <v>0</v>
      </c>
      <c r="I1275" s="793" t="e">
        <f>H1275*(1+$L$5)</f>
        <v>#REF!</v>
      </c>
      <c r="J1275" s="452" t="s">
        <v>207</v>
      </c>
      <c r="K1275" s="252"/>
      <c r="L1275" s="448">
        <f t="shared" si="119"/>
        <v>0</v>
      </c>
      <c r="M1275" s="439" t="e">
        <f>#REF!*(1-$O$5)</f>
        <v>#REF!</v>
      </c>
      <c r="N1275" s="796" t="e">
        <f>SUM(M1275*L1275,L1276*M1276,L1277*M1277,L1278*M1278)</f>
        <v>#REF!</v>
      </c>
      <c r="O1275" s="799">
        <v>7</v>
      </c>
      <c r="P1275" s="777" t="e">
        <f>O1275*N1275</f>
        <v>#REF!</v>
      </c>
      <c r="Q1275" s="777" t="e">
        <f>P1275*(1+$R$5)</f>
        <v>#REF!</v>
      </c>
      <c r="R1275" s="780" t="e">
        <f>P1275+O1275*H1275</f>
        <v>#REF!</v>
      </c>
      <c r="S1275" s="780" t="e">
        <f>O1275*I1275+Q1275</f>
        <v>#REF!</v>
      </c>
      <c r="T1275" s="783" t="e">
        <f>S1275*(1+$U$5)</f>
        <v>#REF!</v>
      </c>
      <c r="W1275" s="891"/>
      <c r="X1275" s="893"/>
      <c r="Y1275" s="890"/>
      <c r="Z1275" s="494"/>
      <c r="AA1275" s="494"/>
      <c r="AB1275" s="494"/>
      <c r="AC1275" s="501"/>
      <c r="AD1275" s="517"/>
      <c r="AE1275" s="518"/>
      <c r="AF1275" s="582"/>
      <c r="AG1275" s="494"/>
    </row>
    <row r="1276" spans="2:33" ht="15" customHeight="1">
      <c r="B1276" s="786"/>
      <c r="C1276" s="850"/>
      <c r="D1276" s="827"/>
      <c r="E1276" s="827"/>
      <c r="F1276" s="823"/>
      <c r="G1276" s="791"/>
      <c r="H1276" s="874"/>
      <c r="I1276" s="794"/>
      <c r="J1276" s="452" t="s">
        <v>185</v>
      </c>
      <c r="K1276" s="252"/>
      <c r="L1276" s="448">
        <f t="shared" si="119"/>
        <v>0</v>
      </c>
      <c r="M1276" s="439" t="e">
        <f>#REF!*(1-$O$5)</f>
        <v>#REF!</v>
      </c>
      <c r="N1276" s="797"/>
      <c r="O1276" s="800"/>
      <c r="P1276" s="778"/>
      <c r="Q1276" s="778"/>
      <c r="R1276" s="781"/>
      <c r="S1276" s="781"/>
      <c r="T1276" s="784"/>
      <c r="W1276" s="892"/>
      <c r="X1276" s="893"/>
      <c r="Y1276" s="890"/>
      <c r="Z1276" s="494"/>
      <c r="AA1276" s="494"/>
      <c r="AB1276" s="494"/>
      <c r="AC1276" s="501"/>
      <c r="AD1276" s="517"/>
      <c r="AE1276" s="518"/>
      <c r="AF1276" s="582"/>
      <c r="AG1276" s="494"/>
    </row>
    <row r="1277" spans="2:33" ht="15" customHeight="1">
      <c r="B1277" s="786"/>
      <c r="C1277" s="850"/>
      <c r="D1277" s="827"/>
      <c r="E1277" s="827"/>
      <c r="F1277" s="823"/>
      <c r="G1277" s="791"/>
      <c r="H1277" s="874"/>
      <c r="I1277" s="794"/>
      <c r="J1277" s="452" t="s">
        <v>220</v>
      </c>
      <c r="K1277" s="252"/>
      <c r="L1277" s="448">
        <f t="shared" si="119"/>
        <v>0</v>
      </c>
      <c r="M1277" s="439" t="e">
        <f>#REF!*(1-$O$5)</f>
        <v>#REF!</v>
      </c>
      <c r="N1277" s="797"/>
      <c r="O1277" s="800"/>
      <c r="P1277" s="778"/>
      <c r="Q1277" s="778"/>
      <c r="R1277" s="781"/>
      <c r="S1277" s="781"/>
      <c r="T1277" s="784"/>
      <c r="W1277" s="892"/>
      <c r="X1277" s="893"/>
      <c r="Y1277" s="890"/>
      <c r="Z1277" s="494"/>
      <c r="AA1277" s="494"/>
      <c r="AB1277" s="494"/>
      <c r="AC1277" s="501"/>
      <c r="AD1277" s="517"/>
      <c r="AE1277" s="518"/>
      <c r="AF1277" s="582"/>
      <c r="AG1277" s="494"/>
    </row>
    <row r="1278" spans="2:33" ht="15" customHeight="1">
      <c r="B1278" s="786"/>
      <c r="C1278" s="850"/>
      <c r="D1278" s="827"/>
      <c r="E1278" s="827"/>
      <c r="F1278" s="823"/>
      <c r="G1278" s="791"/>
      <c r="H1278" s="874"/>
      <c r="I1278" s="795"/>
      <c r="J1278" s="452" t="s">
        <v>226</v>
      </c>
      <c r="K1278" s="252"/>
      <c r="L1278" s="448">
        <f t="shared" si="119"/>
        <v>0</v>
      </c>
      <c r="M1278" s="439" t="e">
        <f>#REF!*(1-$O$5)</f>
        <v>#REF!</v>
      </c>
      <c r="N1278" s="798"/>
      <c r="O1278" s="801"/>
      <c r="P1278" s="779"/>
      <c r="Q1278" s="779"/>
      <c r="R1278" s="782"/>
      <c r="S1278" s="782"/>
      <c r="T1278" s="785"/>
      <c r="W1278" s="892"/>
      <c r="X1278" s="893"/>
      <c r="Y1278" s="890"/>
      <c r="Z1278" s="494"/>
      <c r="AA1278" s="494"/>
      <c r="AB1278" s="494"/>
      <c r="AC1278" s="501"/>
      <c r="AD1278" s="517"/>
      <c r="AE1278" s="518"/>
      <c r="AF1278" s="582"/>
      <c r="AG1278" s="494"/>
    </row>
    <row r="1279" spans="2:33" ht="15" customHeight="1">
      <c r="B1279" s="820">
        <v>312</v>
      </c>
      <c r="C1279" s="850" t="s">
        <v>871</v>
      </c>
      <c r="D1279" s="786"/>
      <c r="E1279" s="786">
        <v>50</v>
      </c>
      <c r="F1279" s="823"/>
      <c r="G1279" s="791">
        <f t="shared" si="118"/>
        <v>0</v>
      </c>
      <c r="H1279" s="874">
        <f>G1279</f>
        <v>0</v>
      </c>
      <c r="I1279" s="793" t="e">
        <f>H1279*(1+$L$5)</f>
        <v>#REF!</v>
      </c>
      <c r="J1279" s="436" t="s">
        <v>207</v>
      </c>
      <c r="K1279" s="252"/>
      <c r="L1279" s="448">
        <f t="shared" si="119"/>
        <v>0</v>
      </c>
      <c r="M1279" s="439" t="e">
        <f>#REF!*(1-$O$5)</f>
        <v>#REF!</v>
      </c>
      <c r="N1279" s="796" t="e">
        <f>SUM(M1279*L1279,L1280*M1280,L1281*M1281,L1282*M1282)</f>
        <v>#REF!</v>
      </c>
      <c r="O1279" s="799">
        <v>8</v>
      </c>
      <c r="P1279" s="777" t="e">
        <f>O1279*N1279</f>
        <v>#REF!</v>
      </c>
      <c r="Q1279" s="777" t="e">
        <f>P1279*(1+$R$5)</f>
        <v>#REF!</v>
      </c>
      <c r="R1279" s="780" t="e">
        <f>P1279+O1279*H1279</f>
        <v>#REF!</v>
      </c>
      <c r="S1279" s="780" t="e">
        <f>O1279*I1279+Q1279</f>
        <v>#REF!</v>
      </c>
      <c r="T1279" s="783" t="e">
        <f>S1279*(1+$U$5)</f>
        <v>#REF!</v>
      </c>
      <c r="W1279" s="891"/>
      <c r="X1279" s="893"/>
      <c r="Y1279" s="890"/>
      <c r="Z1279" s="494"/>
      <c r="AA1279" s="494"/>
      <c r="AB1279" s="494"/>
      <c r="AC1279" s="501"/>
      <c r="AD1279" s="517"/>
      <c r="AE1279" s="518"/>
      <c r="AF1279" s="582"/>
      <c r="AG1279" s="494"/>
    </row>
    <row r="1280" spans="2:33" ht="15" customHeight="1">
      <c r="B1280" s="786"/>
      <c r="C1280" s="850"/>
      <c r="D1280" s="786"/>
      <c r="E1280" s="786"/>
      <c r="F1280" s="823"/>
      <c r="G1280" s="791"/>
      <c r="H1280" s="874"/>
      <c r="I1280" s="794"/>
      <c r="J1280" s="436" t="s">
        <v>185</v>
      </c>
      <c r="K1280" s="252"/>
      <c r="L1280" s="448">
        <f t="shared" si="119"/>
        <v>0</v>
      </c>
      <c r="M1280" s="439" t="e">
        <f>#REF!*(1-$O$5)</f>
        <v>#REF!</v>
      </c>
      <c r="N1280" s="797"/>
      <c r="O1280" s="800"/>
      <c r="P1280" s="778"/>
      <c r="Q1280" s="778"/>
      <c r="R1280" s="781"/>
      <c r="S1280" s="781"/>
      <c r="T1280" s="784"/>
      <c r="W1280" s="892"/>
      <c r="X1280" s="893"/>
      <c r="Y1280" s="890"/>
      <c r="Z1280" s="494"/>
      <c r="AA1280" s="494"/>
      <c r="AB1280" s="494"/>
      <c r="AC1280" s="501"/>
      <c r="AD1280" s="517"/>
      <c r="AE1280" s="518"/>
      <c r="AF1280" s="582"/>
      <c r="AG1280" s="494"/>
    </row>
    <row r="1281" spans="2:33" ht="15" customHeight="1">
      <c r="B1281" s="786"/>
      <c r="C1281" s="850"/>
      <c r="D1281" s="786"/>
      <c r="E1281" s="786"/>
      <c r="F1281" s="823"/>
      <c r="G1281" s="791"/>
      <c r="H1281" s="874"/>
      <c r="I1281" s="794"/>
      <c r="J1281" s="436" t="s">
        <v>220</v>
      </c>
      <c r="K1281" s="252"/>
      <c r="L1281" s="448">
        <f t="shared" si="119"/>
        <v>0</v>
      </c>
      <c r="M1281" s="439" t="e">
        <f>#REF!*(1-$O$5)</f>
        <v>#REF!</v>
      </c>
      <c r="N1281" s="797"/>
      <c r="O1281" s="800"/>
      <c r="P1281" s="778"/>
      <c r="Q1281" s="778"/>
      <c r="R1281" s="781"/>
      <c r="S1281" s="781"/>
      <c r="T1281" s="784"/>
      <c r="W1281" s="892"/>
      <c r="X1281" s="893"/>
      <c r="Y1281" s="890"/>
      <c r="Z1281" s="494"/>
      <c r="AA1281" s="494"/>
      <c r="AB1281" s="494"/>
      <c r="AC1281" s="501"/>
      <c r="AD1281" s="517"/>
      <c r="AE1281" s="518"/>
      <c r="AF1281" s="582"/>
      <c r="AG1281" s="494"/>
    </row>
    <row r="1282" spans="2:33" ht="15" customHeight="1">
      <c r="B1282" s="786"/>
      <c r="C1282" s="850"/>
      <c r="D1282" s="786"/>
      <c r="E1282" s="786"/>
      <c r="F1282" s="823"/>
      <c r="G1282" s="791"/>
      <c r="H1282" s="874"/>
      <c r="I1282" s="795"/>
      <c r="J1282" s="436" t="s">
        <v>226</v>
      </c>
      <c r="K1282" s="252"/>
      <c r="L1282" s="448">
        <f t="shared" si="119"/>
        <v>0</v>
      </c>
      <c r="M1282" s="439" t="e">
        <f>#REF!*(1-$O$5)</f>
        <v>#REF!</v>
      </c>
      <c r="N1282" s="798"/>
      <c r="O1282" s="801"/>
      <c r="P1282" s="779"/>
      <c r="Q1282" s="779"/>
      <c r="R1282" s="782"/>
      <c r="S1282" s="782"/>
      <c r="T1282" s="785"/>
      <c r="W1282" s="892"/>
      <c r="X1282" s="893"/>
      <c r="Y1282" s="890"/>
      <c r="Z1282" s="494"/>
      <c r="AA1282" s="494"/>
      <c r="AB1282" s="494"/>
      <c r="AC1282" s="501"/>
      <c r="AD1282" s="517"/>
      <c r="AE1282" s="518"/>
      <c r="AF1282" s="582"/>
      <c r="AG1282" s="494"/>
    </row>
    <row r="1283" spans="2:33" ht="15" customHeight="1">
      <c r="B1283" s="820">
        <v>313</v>
      </c>
      <c r="C1283" s="850" t="s">
        <v>872</v>
      </c>
      <c r="D1283" s="786"/>
      <c r="E1283" s="786">
        <v>70</v>
      </c>
      <c r="F1283" s="823"/>
      <c r="G1283" s="791">
        <f t="shared" si="118"/>
        <v>0</v>
      </c>
      <c r="H1283" s="874">
        <f>G1283</f>
        <v>0</v>
      </c>
      <c r="I1283" s="793" t="e">
        <f>H1283*(1+$L$5)</f>
        <v>#REF!</v>
      </c>
      <c r="J1283" s="436" t="s">
        <v>207</v>
      </c>
      <c r="K1283" s="252"/>
      <c r="L1283" s="448">
        <f t="shared" si="119"/>
        <v>0</v>
      </c>
      <c r="M1283" s="439" t="e">
        <f>#REF!*(1-$O$5)</f>
        <v>#REF!</v>
      </c>
      <c r="N1283" s="796" t="e">
        <f>SUM(M1283*L1283,L1284*M1284,L1285*M1285,L1286*M1286)</f>
        <v>#REF!</v>
      </c>
      <c r="O1283" s="799">
        <v>9</v>
      </c>
      <c r="P1283" s="777" t="e">
        <f>O1283*N1283</f>
        <v>#REF!</v>
      </c>
      <c r="Q1283" s="777" t="e">
        <f>P1283*(1+$R$5)</f>
        <v>#REF!</v>
      </c>
      <c r="R1283" s="780" t="e">
        <f>P1283+O1283*H1283</f>
        <v>#REF!</v>
      </c>
      <c r="S1283" s="780" t="e">
        <f>O1283*I1283+Q1283</f>
        <v>#REF!</v>
      </c>
      <c r="T1283" s="783" t="e">
        <f>S1283*(1+$U$5)</f>
        <v>#REF!</v>
      </c>
      <c r="W1283" s="891"/>
      <c r="X1283" s="893"/>
      <c r="Y1283" s="890"/>
      <c r="Z1283" s="494"/>
      <c r="AA1283" s="494"/>
      <c r="AB1283" s="494"/>
      <c r="AC1283" s="501"/>
      <c r="AD1283" s="517"/>
      <c r="AE1283" s="518"/>
      <c r="AF1283" s="582"/>
      <c r="AG1283" s="494"/>
    </row>
    <row r="1284" spans="2:33" ht="15" customHeight="1">
      <c r="B1284" s="786"/>
      <c r="C1284" s="850"/>
      <c r="D1284" s="786"/>
      <c r="E1284" s="786"/>
      <c r="F1284" s="823"/>
      <c r="G1284" s="791"/>
      <c r="H1284" s="874"/>
      <c r="I1284" s="794"/>
      <c r="J1284" s="436" t="s">
        <v>185</v>
      </c>
      <c r="K1284" s="252"/>
      <c r="L1284" s="448">
        <f t="shared" si="119"/>
        <v>0</v>
      </c>
      <c r="M1284" s="439" t="e">
        <f>#REF!*(1-$O$5)</f>
        <v>#REF!</v>
      </c>
      <c r="N1284" s="797"/>
      <c r="O1284" s="800"/>
      <c r="P1284" s="778"/>
      <c r="Q1284" s="778"/>
      <c r="R1284" s="781"/>
      <c r="S1284" s="781"/>
      <c r="T1284" s="784"/>
      <c r="W1284" s="892"/>
      <c r="X1284" s="893"/>
      <c r="Y1284" s="890"/>
      <c r="Z1284" s="494"/>
      <c r="AA1284" s="494"/>
      <c r="AB1284" s="494"/>
      <c r="AC1284" s="501"/>
      <c r="AD1284" s="517"/>
      <c r="AE1284" s="518"/>
      <c r="AF1284" s="582"/>
      <c r="AG1284" s="494"/>
    </row>
    <row r="1285" spans="2:33" ht="15" customHeight="1">
      <c r="B1285" s="786"/>
      <c r="C1285" s="850"/>
      <c r="D1285" s="786"/>
      <c r="E1285" s="786"/>
      <c r="F1285" s="823"/>
      <c r="G1285" s="791"/>
      <c r="H1285" s="874"/>
      <c r="I1285" s="794"/>
      <c r="J1285" s="436" t="s">
        <v>220</v>
      </c>
      <c r="K1285" s="252"/>
      <c r="L1285" s="448">
        <f t="shared" si="119"/>
        <v>0</v>
      </c>
      <c r="M1285" s="439" t="e">
        <f>#REF!*(1-$O$5)</f>
        <v>#REF!</v>
      </c>
      <c r="N1285" s="797"/>
      <c r="O1285" s="800"/>
      <c r="P1285" s="778"/>
      <c r="Q1285" s="778"/>
      <c r="R1285" s="781"/>
      <c r="S1285" s="781"/>
      <c r="T1285" s="784"/>
      <c r="W1285" s="892"/>
      <c r="X1285" s="893"/>
      <c r="Y1285" s="890"/>
      <c r="Z1285" s="494"/>
      <c r="AA1285" s="494"/>
      <c r="AB1285" s="494"/>
      <c r="AC1285" s="501"/>
      <c r="AD1285" s="517"/>
      <c r="AE1285" s="518"/>
      <c r="AF1285" s="582"/>
      <c r="AG1285" s="494"/>
    </row>
    <row r="1286" spans="2:33" ht="15" customHeight="1">
      <c r="B1286" s="786"/>
      <c r="C1286" s="850"/>
      <c r="D1286" s="786"/>
      <c r="E1286" s="786"/>
      <c r="F1286" s="823"/>
      <c r="G1286" s="791"/>
      <c r="H1286" s="874"/>
      <c r="I1286" s="795"/>
      <c r="J1286" s="436" t="s">
        <v>226</v>
      </c>
      <c r="K1286" s="252"/>
      <c r="L1286" s="448">
        <f t="shared" si="119"/>
        <v>0</v>
      </c>
      <c r="M1286" s="439" t="e">
        <f>#REF!*(1-$O$5)</f>
        <v>#REF!</v>
      </c>
      <c r="N1286" s="798"/>
      <c r="O1286" s="801"/>
      <c r="P1286" s="779"/>
      <c r="Q1286" s="779"/>
      <c r="R1286" s="782"/>
      <c r="S1286" s="782"/>
      <c r="T1286" s="785"/>
      <c r="W1286" s="892"/>
      <c r="X1286" s="893"/>
      <c r="Y1286" s="890"/>
      <c r="Z1286" s="494"/>
      <c r="AA1286" s="494"/>
      <c r="AB1286" s="494"/>
      <c r="AC1286" s="501"/>
      <c r="AD1286" s="517"/>
      <c r="AE1286" s="518"/>
      <c r="AF1286" s="582"/>
      <c r="AG1286" s="494"/>
    </row>
    <row r="1287" spans="2:33" ht="15" customHeight="1">
      <c r="B1287" s="820">
        <v>314</v>
      </c>
      <c r="C1287" s="850" t="s">
        <v>873</v>
      </c>
      <c r="D1287" s="786"/>
      <c r="E1287" s="786">
        <v>70</v>
      </c>
      <c r="F1287" s="823"/>
      <c r="G1287" s="791">
        <f t="shared" si="118"/>
        <v>0</v>
      </c>
      <c r="H1287" s="874">
        <f>G1287</f>
        <v>0</v>
      </c>
      <c r="I1287" s="793" t="e">
        <f>H1287*(1+$L$5)</f>
        <v>#REF!</v>
      </c>
      <c r="J1287" s="436" t="s">
        <v>207</v>
      </c>
      <c r="K1287" s="252"/>
      <c r="L1287" s="448">
        <f t="shared" si="119"/>
        <v>0</v>
      </c>
      <c r="M1287" s="439" t="e">
        <f>#REF!*(1-$O$5)</f>
        <v>#REF!</v>
      </c>
      <c r="N1287" s="796" t="e">
        <f>SUM(M1287*L1287,L1288*M1288,L1289*M1289,L1290*M1290)</f>
        <v>#REF!</v>
      </c>
      <c r="O1287" s="799">
        <v>10</v>
      </c>
      <c r="P1287" s="777" t="e">
        <f>O1287*N1287</f>
        <v>#REF!</v>
      </c>
      <c r="Q1287" s="777" t="e">
        <f>P1287*(1+$R$5)</f>
        <v>#REF!</v>
      </c>
      <c r="R1287" s="780" t="e">
        <f>P1287+O1287*H1287</f>
        <v>#REF!</v>
      </c>
      <c r="S1287" s="780" t="e">
        <f>O1287*I1287+Q1287</f>
        <v>#REF!</v>
      </c>
      <c r="T1287" s="783" t="e">
        <f>S1287*(1+$U$5)</f>
        <v>#REF!</v>
      </c>
      <c r="W1287" s="891"/>
      <c r="X1287" s="893"/>
      <c r="Y1287" s="890"/>
      <c r="Z1287" s="494"/>
      <c r="AA1287" s="494"/>
      <c r="AB1287" s="494"/>
      <c r="AC1287" s="501"/>
      <c r="AD1287" s="517"/>
      <c r="AE1287" s="518"/>
      <c r="AF1287" s="582"/>
      <c r="AG1287" s="494"/>
    </row>
    <row r="1288" spans="2:33" ht="15" customHeight="1">
      <c r="B1288" s="786"/>
      <c r="C1288" s="850"/>
      <c r="D1288" s="786"/>
      <c r="E1288" s="786"/>
      <c r="F1288" s="823"/>
      <c r="G1288" s="791"/>
      <c r="H1288" s="874"/>
      <c r="I1288" s="794"/>
      <c r="J1288" s="436" t="s">
        <v>185</v>
      </c>
      <c r="K1288" s="252"/>
      <c r="L1288" s="448">
        <f t="shared" si="119"/>
        <v>0</v>
      </c>
      <c r="M1288" s="439" t="e">
        <f>#REF!*(1-$O$5)</f>
        <v>#REF!</v>
      </c>
      <c r="N1288" s="797"/>
      <c r="O1288" s="800"/>
      <c r="P1288" s="778"/>
      <c r="Q1288" s="778"/>
      <c r="R1288" s="781"/>
      <c r="S1288" s="781"/>
      <c r="T1288" s="784"/>
      <c r="W1288" s="892"/>
      <c r="X1288" s="893"/>
      <c r="Y1288" s="890"/>
      <c r="Z1288" s="494"/>
      <c r="AA1288" s="494"/>
      <c r="AB1288" s="494"/>
      <c r="AC1288" s="501"/>
      <c r="AD1288" s="517"/>
      <c r="AE1288" s="518"/>
      <c r="AF1288" s="582"/>
      <c r="AG1288" s="494"/>
    </row>
    <row r="1289" spans="2:33" ht="15" customHeight="1">
      <c r="B1289" s="786"/>
      <c r="C1289" s="850"/>
      <c r="D1289" s="786"/>
      <c r="E1289" s="786"/>
      <c r="F1289" s="823"/>
      <c r="G1289" s="791"/>
      <c r="H1289" s="874"/>
      <c r="I1289" s="794"/>
      <c r="J1289" s="436" t="s">
        <v>220</v>
      </c>
      <c r="K1289" s="252"/>
      <c r="L1289" s="448">
        <f t="shared" si="119"/>
        <v>0</v>
      </c>
      <c r="M1289" s="439" t="e">
        <f>#REF!*(1-$O$5)</f>
        <v>#REF!</v>
      </c>
      <c r="N1289" s="797"/>
      <c r="O1289" s="800"/>
      <c r="P1289" s="778"/>
      <c r="Q1289" s="778"/>
      <c r="R1289" s="781"/>
      <c r="S1289" s="781"/>
      <c r="T1289" s="784"/>
      <c r="W1289" s="892"/>
      <c r="X1289" s="893"/>
      <c r="Y1289" s="890"/>
      <c r="Z1289" s="494"/>
      <c r="AA1289" s="494"/>
      <c r="AB1289" s="494"/>
      <c r="AC1289" s="501"/>
      <c r="AD1289" s="517"/>
      <c r="AE1289" s="518"/>
      <c r="AF1289" s="582"/>
      <c r="AG1289" s="494"/>
    </row>
    <row r="1290" spans="2:33" ht="15" customHeight="1">
      <c r="B1290" s="786"/>
      <c r="C1290" s="850"/>
      <c r="D1290" s="786"/>
      <c r="E1290" s="786"/>
      <c r="F1290" s="823"/>
      <c r="G1290" s="791"/>
      <c r="H1290" s="874"/>
      <c r="I1290" s="795"/>
      <c r="J1290" s="436" t="s">
        <v>226</v>
      </c>
      <c r="K1290" s="252"/>
      <c r="L1290" s="448">
        <f t="shared" si="119"/>
        <v>0</v>
      </c>
      <c r="M1290" s="439" t="e">
        <f>#REF!*(1-$O$5)</f>
        <v>#REF!</v>
      </c>
      <c r="N1290" s="798"/>
      <c r="O1290" s="801"/>
      <c r="P1290" s="779"/>
      <c r="Q1290" s="779"/>
      <c r="R1290" s="782"/>
      <c r="S1290" s="782"/>
      <c r="T1290" s="785"/>
      <c r="W1290" s="892"/>
      <c r="X1290" s="893"/>
      <c r="Y1290" s="890"/>
      <c r="Z1290" s="494"/>
      <c r="AA1290" s="494"/>
      <c r="AB1290" s="494"/>
      <c r="AC1290" s="501"/>
      <c r="AD1290" s="517"/>
      <c r="AE1290" s="518"/>
      <c r="AF1290" s="582"/>
      <c r="AG1290" s="494"/>
    </row>
    <row r="1291" spans="2:33" ht="15" customHeight="1">
      <c r="B1291" s="820">
        <v>315</v>
      </c>
      <c r="C1291" s="850" t="s">
        <v>874</v>
      </c>
      <c r="D1291" s="827"/>
      <c r="E1291" s="827">
        <v>95</v>
      </c>
      <c r="F1291" s="823"/>
      <c r="G1291" s="791">
        <f t="shared" si="118"/>
        <v>0</v>
      </c>
      <c r="H1291" s="874">
        <f>G1291</f>
        <v>0</v>
      </c>
      <c r="I1291" s="793" t="e">
        <f>H1291*(1+$L$5)</f>
        <v>#REF!</v>
      </c>
      <c r="J1291" s="452" t="s">
        <v>207</v>
      </c>
      <c r="K1291" s="252"/>
      <c r="L1291" s="448">
        <f t="shared" si="119"/>
        <v>0</v>
      </c>
      <c r="M1291" s="439" t="e">
        <f>#REF!*(1-$O$5)</f>
        <v>#REF!</v>
      </c>
      <c r="N1291" s="796" t="e">
        <f>SUM(M1291*L1291,L1292*M1292,L1293*M1293,L1294*M1294)</f>
        <v>#REF!</v>
      </c>
      <c r="O1291" s="799">
        <v>11</v>
      </c>
      <c r="P1291" s="777" t="e">
        <f>O1291*N1291</f>
        <v>#REF!</v>
      </c>
      <c r="Q1291" s="777" t="e">
        <f>P1291*(1+$R$5)</f>
        <v>#REF!</v>
      </c>
      <c r="R1291" s="780" t="e">
        <f>P1291+O1291*H1291</f>
        <v>#REF!</v>
      </c>
      <c r="S1291" s="780" t="e">
        <f>O1291*I1291+Q1291</f>
        <v>#REF!</v>
      </c>
      <c r="T1291" s="783" t="e">
        <f>S1291*(1+$U$5)</f>
        <v>#REF!</v>
      </c>
      <c r="W1291" s="891"/>
      <c r="X1291" s="893"/>
      <c r="Y1291" s="890"/>
      <c r="Z1291" s="494"/>
      <c r="AA1291" s="494"/>
      <c r="AB1291" s="494"/>
      <c r="AC1291" s="501"/>
      <c r="AD1291" s="517"/>
      <c r="AE1291" s="518"/>
      <c r="AF1291" s="582"/>
      <c r="AG1291" s="494"/>
    </row>
    <row r="1292" spans="2:33" ht="15" customHeight="1">
      <c r="B1292" s="786"/>
      <c r="C1292" s="850"/>
      <c r="D1292" s="827"/>
      <c r="E1292" s="827"/>
      <c r="F1292" s="823"/>
      <c r="G1292" s="791"/>
      <c r="H1292" s="874"/>
      <c r="I1292" s="794"/>
      <c r="J1292" s="452" t="s">
        <v>185</v>
      </c>
      <c r="K1292" s="252"/>
      <c r="L1292" s="448">
        <f t="shared" si="119"/>
        <v>0</v>
      </c>
      <c r="M1292" s="439" t="e">
        <f>#REF!*(1-$O$5)</f>
        <v>#REF!</v>
      </c>
      <c r="N1292" s="797"/>
      <c r="O1292" s="800"/>
      <c r="P1292" s="778"/>
      <c r="Q1292" s="778"/>
      <c r="R1292" s="781"/>
      <c r="S1292" s="781"/>
      <c r="T1292" s="784"/>
      <c r="W1292" s="892"/>
      <c r="X1292" s="893"/>
      <c r="Y1292" s="890"/>
      <c r="Z1292" s="494"/>
      <c r="AA1292" s="494"/>
      <c r="AB1292" s="494"/>
      <c r="AC1292" s="501"/>
      <c r="AD1292" s="517"/>
      <c r="AE1292" s="518"/>
      <c r="AF1292" s="582"/>
      <c r="AG1292" s="494"/>
    </row>
    <row r="1293" spans="2:33" ht="15" customHeight="1">
      <c r="B1293" s="786"/>
      <c r="C1293" s="850"/>
      <c r="D1293" s="827"/>
      <c r="E1293" s="827"/>
      <c r="F1293" s="823"/>
      <c r="G1293" s="791"/>
      <c r="H1293" s="874"/>
      <c r="I1293" s="794"/>
      <c r="J1293" s="452" t="s">
        <v>220</v>
      </c>
      <c r="K1293" s="252"/>
      <c r="L1293" s="448">
        <f t="shared" si="119"/>
        <v>0</v>
      </c>
      <c r="M1293" s="439" t="e">
        <f>#REF!*(1-$O$5)</f>
        <v>#REF!</v>
      </c>
      <c r="N1293" s="797"/>
      <c r="O1293" s="800"/>
      <c r="P1293" s="778"/>
      <c r="Q1293" s="778"/>
      <c r="R1293" s="781"/>
      <c r="S1293" s="781"/>
      <c r="T1293" s="784"/>
      <c r="W1293" s="892"/>
      <c r="X1293" s="893"/>
      <c r="Y1293" s="890"/>
      <c r="Z1293" s="494"/>
      <c r="AA1293" s="494"/>
      <c r="AB1293" s="494"/>
      <c r="AC1293" s="501"/>
      <c r="AD1293" s="517"/>
      <c r="AE1293" s="518"/>
      <c r="AF1293" s="582"/>
      <c r="AG1293" s="494"/>
    </row>
    <row r="1294" spans="2:33" ht="15" customHeight="1">
      <c r="B1294" s="786"/>
      <c r="C1294" s="850"/>
      <c r="D1294" s="827"/>
      <c r="E1294" s="827"/>
      <c r="F1294" s="823"/>
      <c r="G1294" s="791"/>
      <c r="H1294" s="874"/>
      <c r="I1294" s="795"/>
      <c r="J1294" s="452" t="s">
        <v>226</v>
      </c>
      <c r="K1294" s="252"/>
      <c r="L1294" s="448">
        <f t="shared" si="119"/>
        <v>0</v>
      </c>
      <c r="M1294" s="439" t="e">
        <f>#REF!*(1-$O$5)</f>
        <v>#REF!</v>
      </c>
      <c r="N1294" s="798"/>
      <c r="O1294" s="801"/>
      <c r="P1294" s="779"/>
      <c r="Q1294" s="779"/>
      <c r="R1294" s="782"/>
      <c r="S1294" s="782"/>
      <c r="T1294" s="785"/>
      <c r="W1294" s="892"/>
      <c r="X1294" s="893"/>
      <c r="Y1294" s="890"/>
      <c r="Z1294" s="494"/>
      <c r="AA1294" s="494"/>
      <c r="AB1294" s="494"/>
      <c r="AC1294" s="501"/>
      <c r="AD1294" s="517"/>
      <c r="AE1294" s="518"/>
      <c r="AF1294" s="582"/>
      <c r="AG1294" s="494"/>
    </row>
    <row r="1295" spans="2:33" ht="15" customHeight="1">
      <c r="B1295" s="820">
        <v>316</v>
      </c>
      <c r="C1295" s="850" t="s">
        <v>875</v>
      </c>
      <c r="D1295" s="786"/>
      <c r="E1295" s="786">
        <v>95</v>
      </c>
      <c r="F1295" s="823"/>
      <c r="G1295" s="791">
        <f t="shared" si="118"/>
        <v>0</v>
      </c>
      <c r="H1295" s="874">
        <f>G1295</f>
        <v>0</v>
      </c>
      <c r="I1295" s="793" t="e">
        <f>H1295*(1+$L$5)</f>
        <v>#REF!</v>
      </c>
      <c r="J1295" s="436" t="s">
        <v>207</v>
      </c>
      <c r="K1295" s="252"/>
      <c r="L1295" s="448">
        <f t="shared" si="119"/>
        <v>0</v>
      </c>
      <c r="M1295" s="439" t="e">
        <f>#REF!*(1-$O$5)</f>
        <v>#REF!</v>
      </c>
      <c r="N1295" s="796" t="e">
        <f>SUM(M1295*L1295,L1296*M1296,L1297*M1297,L1298*M1298)</f>
        <v>#REF!</v>
      </c>
      <c r="O1295" s="799">
        <v>12</v>
      </c>
      <c r="P1295" s="777" t="e">
        <f>O1295*N1295</f>
        <v>#REF!</v>
      </c>
      <c r="Q1295" s="777" t="e">
        <f>P1295*(1+$R$5)</f>
        <v>#REF!</v>
      </c>
      <c r="R1295" s="780" t="e">
        <f>P1295+O1295*H1295</f>
        <v>#REF!</v>
      </c>
      <c r="S1295" s="780" t="e">
        <f>O1295*I1295+Q1295</f>
        <v>#REF!</v>
      </c>
      <c r="T1295" s="783" t="e">
        <f>S1295*(1+$U$5)</f>
        <v>#REF!</v>
      </c>
      <c r="W1295" s="891"/>
      <c r="X1295" s="893"/>
      <c r="Y1295" s="890"/>
      <c r="Z1295" s="494"/>
      <c r="AA1295" s="494"/>
      <c r="AB1295" s="494"/>
      <c r="AC1295" s="501"/>
      <c r="AD1295" s="517"/>
      <c r="AE1295" s="518"/>
      <c r="AF1295" s="582"/>
      <c r="AG1295" s="494"/>
    </row>
    <row r="1296" spans="2:33" ht="15" customHeight="1">
      <c r="B1296" s="786"/>
      <c r="C1296" s="850"/>
      <c r="D1296" s="786"/>
      <c r="E1296" s="786"/>
      <c r="F1296" s="823"/>
      <c r="G1296" s="791"/>
      <c r="H1296" s="874"/>
      <c r="I1296" s="794"/>
      <c r="J1296" s="436" t="s">
        <v>185</v>
      </c>
      <c r="K1296" s="252"/>
      <c r="L1296" s="448">
        <f t="shared" si="119"/>
        <v>0</v>
      </c>
      <c r="M1296" s="439" t="e">
        <f>#REF!*(1-$O$5)</f>
        <v>#REF!</v>
      </c>
      <c r="N1296" s="797"/>
      <c r="O1296" s="800"/>
      <c r="P1296" s="778"/>
      <c r="Q1296" s="778"/>
      <c r="R1296" s="781"/>
      <c r="S1296" s="781"/>
      <c r="T1296" s="784"/>
      <c r="W1296" s="892"/>
      <c r="X1296" s="893"/>
      <c r="Y1296" s="890"/>
      <c r="Z1296" s="494"/>
      <c r="AA1296" s="494"/>
      <c r="AB1296" s="494"/>
      <c r="AC1296" s="501"/>
      <c r="AD1296" s="517"/>
      <c r="AE1296" s="518"/>
      <c r="AF1296" s="582"/>
      <c r="AG1296" s="494"/>
    </row>
    <row r="1297" spans="2:33" ht="15" customHeight="1">
      <c r="B1297" s="786"/>
      <c r="C1297" s="850"/>
      <c r="D1297" s="786"/>
      <c r="E1297" s="786"/>
      <c r="F1297" s="823"/>
      <c r="G1297" s="791"/>
      <c r="H1297" s="874"/>
      <c r="I1297" s="794"/>
      <c r="J1297" s="436" t="s">
        <v>220</v>
      </c>
      <c r="K1297" s="252"/>
      <c r="L1297" s="448">
        <f t="shared" si="119"/>
        <v>0</v>
      </c>
      <c r="M1297" s="439" t="e">
        <f>#REF!*(1-$O$5)</f>
        <v>#REF!</v>
      </c>
      <c r="N1297" s="797"/>
      <c r="O1297" s="800"/>
      <c r="P1297" s="778"/>
      <c r="Q1297" s="778"/>
      <c r="R1297" s="781"/>
      <c r="S1297" s="781"/>
      <c r="T1297" s="784"/>
      <c r="W1297" s="892"/>
      <c r="X1297" s="893"/>
      <c r="Y1297" s="890"/>
      <c r="Z1297" s="494"/>
      <c r="AA1297" s="494"/>
      <c r="AB1297" s="494"/>
      <c r="AC1297" s="501"/>
      <c r="AD1297" s="517"/>
      <c r="AE1297" s="518"/>
      <c r="AF1297" s="582"/>
      <c r="AG1297" s="494"/>
    </row>
    <row r="1298" spans="2:33" ht="15" customHeight="1">
      <c r="B1298" s="786"/>
      <c r="C1298" s="850"/>
      <c r="D1298" s="786"/>
      <c r="E1298" s="786"/>
      <c r="F1298" s="823"/>
      <c r="G1298" s="791"/>
      <c r="H1298" s="874"/>
      <c r="I1298" s="795"/>
      <c r="J1298" s="436" t="s">
        <v>226</v>
      </c>
      <c r="K1298" s="252"/>
      <c r="L1298" s="448">
        <f t="shared" si="119"/>
        <v>0</v>
      </c>
      <c r="M1298" s="439" t="e">
        <f>#REF!*(1-$O$5)</f>
        <v>#REF!</v>
      </c>
      <c r="N1298" s="798"/>
      <c r="O1298" s="801"/>
      <c r="P1298" s="779"/>
      <c r="Q1298" s="779"/>
      <c r="R1298" s="782"/>
      <c r="S1298" s="782"/>
      <c r="T1298" s="785"/>
      <c r="W1298" s="892"/>
      <c r="X1298" s="893"/>
      <c r="Y1298" s="890"/>
      <c r="Z1298" s="494"/>
      <c r="AA1298" s="494"/>
      <c r="AB1298" s="494"/>
      <c r="AC1298" s="501"/>
      <c r="AD1298" s="517"/>
      <c r="AE1298" s="518"/>
      <c r="AF1298" s="582"/>
      <c r="AG1298" s="494"/>
    </row>
    <row r="1299" spans="2:33" ht="15" customHeight="1">
      <c r="B1299" s="820">
        <v>317</v>
      </c>
      <c r="C1299" s="850" t="s">
        <v>876</v>
      </c>
      <c r="D1299" s="786"/>
      <c r="E1299" s="786">
        <v>120</v>
      </c>
      <c r="F1299" s="823"/>
      <c r="G1299" s="791">
        <f t="shared" si="118"/>
        <v>0</v>
      </c>
      <c r="H1299" s="874">
        <f>G1299</f>
        <v>0</v>
      </c>
      <c r="I1299" s="793" t="e">
        <f>H1299*(1+$L$5)</f>
        <v>#REF!</v>
      </c>
      <c r="J1299" s="436" t="s">
        <v>207</v>
      </c>
      <c r="K1299" s="252"/>
      <c r="L1299" s="448">
        <f t="shared" si="119"/>
        <v>0</v>
      </c>
      <c r="M1299" s="439" t="e">
        <f>#REF!*(1-$O$5)</f>
        <v>#REF!</v>
      </c>
      <c r="N1299" s="796" t="e">
        <f>SUM(M1299*L1299,L1300*M1300,L1301*M1301,L1302*M1302)</f>
        <v>#REF!</v>
      </c>
      <c r="O1299" s="799">
        <v>13</v>
      </c>
      <c r="P1299" s="777" t="e">
        <f>O1299*N1299</f>
        <v>#REF!</v>
      </c>
      <c r="Q1299" s="777" t="e">
        <f>P1299*(1+$R$5)</f>
        <v>#REF!</v>
      </c>
      <c r="R1299" s="780" t="e">
        <f>P1299+O1299*H1299</f>
        <v>#REF!</v>
      </c>
      <c r="S1299" s="780" t="e">
        <f>O1299*I1299+Q1299</f>
        <v>#REF!</v>
      </c>
      <c r="T1299" s="783" t="e">
        <f>S1299*(1+$U$5)</f>
        <v>#REF!</v>
      </c>
      <c r="W1299" s="891"/>
      <c r="X1299" s="893"/>
      <c r="Y1299" s="890"/>
      <c r="Z1299" s="494"/>
      <c r="AA1299" s="494"/>
      <c r="AB1299" s="494"/>
      <c r="AC1299" s="501"/>
      <c r="AD1299" s="517"/>
      <c r="AE1299" s="518"/>
      <c r="AF1299" s="582"/>
      <c r="AG1299" s="494"/>
    </row>
    <row r="1300" spans="2:33" ht="15" customHeight="1">
      <c r="B1300" s="786"/>
      <c r="C1300" s="850"/>
      <c r="D1300" s="786"/>
      <c r="E1300" s="786"/>
      <c r="F1300" s="823"/>
      <c r="G1300" s="791"/>
      <c r="H1300" s="874"/>
      <c r="I1300" s="794"/>
      <c r="J1300" s="436" t="s">
        <v>185</v>
      </c>
      <c r="K1300" s="252"/>
      <c r="L1300" s="448">
        <f t="shared" si="119"/>
        <v>0</v>
      </c>
      <c r="M1300" s="439" t="e">
        <f>#REF!*(1-$O$5)</f>
        <v>#REF!</v>
      </c>
      <c r="N1300" s="797"/>
      <c r="O1300" s="800"/>
      <c r="P1300" s="778"/>
      <c r="Q1300" s="778"/>
      <c r="R1300" s="781"/>
      <c r="S1300" s="781"/>
      <c r="T1300" s="784"/>
      <c r="W1300" s="892"/>
      <c r="X1300" s="893"/>
      <c r="Y1300" s="890"/>
      <c r="Z1300" s="494"/>
      <c r="AA1300" s="494"/>
      <c r="AB1300" s="494"/>
      <c r="AC1300" s="501"/>
      <c r="AD1300" s="517"/>
      <c r="AE1300" s="518"/>
      <c r="AF1300" s="582"/>
      <c r="AG1300" s="494"/>
    </row>
    <row r="1301" spans="2:33" ht="15" customHeight="1">
      <c r="B1301" s="786"/>
      <c r="C1301" s="850"/>
      <c r="D1301" s="786"/>
      <c r="E1301" s="786"/>
      <c r="F1301" s="823"/>
      <c r="G1301" s="791"/>
      <c r="H1301" s="874"/>
      <c r="I1301" s="794"/>
      <c r="J1301" s="436" t="s">
        <v>220</v>
      </c>
      <c r="K1301" s="252"/>
      <c r="L1301" s="448">
        <f t="shared" si="119"/>
        <v>0</v>
      </c>
      <c r="M1301" s="439" t="e">
        <f>#REF!*(1-$O$5)</f>
        <v>#REF!</v>
      </c>
      <c r="N1301" s="797"/>
      <c r="O1301" s="800"/>
      <c r="P1301" s="778"/>
      <c r="Q1301" s="778"/>
      <c r="R1301" s="781"/>
      <c r="S1301" s="781"/>
      <c r="T1301" s="784"/>
      <c r="W1301" s="892"/>
      <c r="X1301" s="893"/>
      <c r="Y1301" s="890"/>
      <c r="Z1301" s="494"/>
      <c r="AA1301" s="494"/>
      <c r="AB1301" s="494"/>
      <c r="AC1301" s="501"/>
      <c r="AD1301" s="517"/>
      <c r="AE1301" s="518"/>
      <c r="AF1301" s="582"/>
      <c r="AG1301" s="494"/>
    </row>
    <row r="1302" spans="2:33" ht="15" customHeight="1">
      <c r="B1302" s="786"/>
      <c r="C1302" s="850"/>
      <c r="D1302" s="786"/>
      <c r="E1302" s="786"/>
      <c r="F1302" s="823"/>
      <c r="G1302" s="791"/>
      <c r="H1302" s="874"/>
      <c r="I1302" s="795"/>
      <c r="J1302" s="436" t="s">
        <v>226</v>
      </c>
      <c r="K1302" s="252"/>
      <c r="L1302" s="448">
        <f t="shared" si="119"/>
        <v>0</v>
      </c>
      <c r="M1302" s="439" t="e">
        <f>#REF!*(1-$O$5)</f>
        <v>#REF!</v>
      </c>
      <c r="N1302" s="798"/>
      <c r="O1302" s="801"/>
      <c r="P1302" s="779"/>
      <c r="Q1302" s="779"/>
      <c r="R1302" s="782"/>
      <c r="S1302" s="782"/>
      <c r="T1302" s="785"/>
      <c r="W1302" s="892"/>
      <c r="X1302" s="893"/>
      <c r="Y1302" s="890"/>
      <c r="Z1302" s="494"/>
      <c r="AA1302" s="494"/>
      <c r="AB1302" s="494"/>
      <c r="AC1302" s="501"/>
      <c r="AD1302" s="517"/>
      <c r="AE1302" s="518"/>
      <c r="AF1302" s="582"/>
      <c r="AG1302" s="494"/>
    </row>
    <row r="1303" spans="2:33" ht="15" customHeight="1">
      <c r="B1303" s="820">
        <v>318</v>
      </c>
      <c r="C1303" s="850" t="s">
        <v>877</v>
      </c>
      <c r="D1303" s="786"/>
      <c r="E1303" s="786">
        <v>120</v>
      </c>
      <c r="F1303" s="823"/>
      <c r="G1303" s="791">
        <f t="shared" si="118"/>
        <v>0</v>
      </c>
      <c r="H1303" s="874">
        <f>G1303</f>
        <v>0</v>
      </c>
      <c r="I1303" s="793" t="e">
        <f>H1303*(1+$L$5)</f>
        <v>#REF!</v>
      </c>
      <c r="J1303" s="436" t="s">
        <v>207</v>
      </c>
      <c r="K1303" s="252"/>
      <c r="L1303" s="448">
        <f t="shared" si="119"/>
        <v>0</v>
      </c>
      <c r="M1303" s="439" t="e">
        <f>#REF!*(1-$O$5)</f>
        <v>#REF!</v>
      </c>
      <c r="N1303" s="796" t="e">
        <f>SUM(M1303*L1303,L1304*M1304,L1305*M1305,L1306*M1306)</f>
        <v>#REF!</v>
      </c>
      <c r="O1303" s="799">
        <v>14</v>
      </c>
      <c r="P1303" s="777" t="e">
        <f>O1303*N1303</f>
        <v>#REF!</v>
      </c>
      <c r="Q1303" s="777" t="e">
        <f>P1303*(1+$R$5)</f>
        <v>#REF!</v>
      </c>
      <c r="R1303" s="780" t="e">
        <f>P1303+O1303*H1303</f>
        <v>#REF!</v>
      </c>
      <c r="S1303" s="780" t="e">
        <f>O1303*I1303+Q1303</f>
        <v>#REF!</v>
      </c>
      <c r="T1303" s="783" t="e">
        <f>S1303*(1+$U$5)</f>
        <v>#REF!</v>
      </c>
      <c r="W1303" s="891"/>
      <c r="X1303" s="893"/>
      <c r="Y1303" s="890"/>
      <c r="Z1303" s="494"/>
      <c r="AA1303" s="494"/>
      <c r="AB1303" s="494"/>
      <c r="AC1303" s="501"/>
      <c r="AD1303" s="517"/>
      <c r="AE1303" s="518"/>
      <c r="AF1303" s="582"/>
      <c r="AG1303" s="494"/>
    </row>
    <row r="1304" spans="2:33" ht="15" customHeight="1">
      <c r="B1304" s="786"/>
      <c r="C1304" s="850"/>
      <c r="D1304" s="786"/>
      <c r="E1304" s="786"/>
      <c r="F1304" s="823"/>
      <c r="G1304" s="791"/>
      <c r="H1304" s="874"/>
      <c r="I1304" s="794"/>
      <c r="J1304" s="436" t="s">
        <v>185</v>
      </c>
      <c r="K1304" s="252"/>
      <c r="L1304" s="448">
        <f t="shared" si="119"/>
        <v>0</v>
      </c>
      <c r="M1304" s="439" t="e">
        <f>#REF!*(1-$O$5)</f>
        <v>#REF!</v>
      </c>
      <c r="N1304" s="797"/>
      <c r="O1304" s="800"/>
      <c r="P1304" s="778"/>
      <c r="Q1304" s="778"/>
      <c r="R1304" s="781"/>
      <c r="S1304" s="781"/>
      <c r="T1304" s="784"/>
      <c r="W1304" s="892"/>
      <c r="X1304" s="893"/>
      <c r="Y1304" s="890"/>
      <c r="Z1304" s="494"/>
      <c r="AA1304" s="494"/>
      <c r="AB1304" s="494"/>
      <c r="AC1304" s="501"/>
      <c r="AD1304" s="517"/>
      <c r="AE1304" s="518"/>
      <c r="AF1304" s="582"/>
      <c r="AG1304" s="494"/>
    </row>
    <row r="1305" spans="2:33" ht="15" customHeight="1">
      <c r="B1305" s="786"/>
      <c r="C1305" s="850"/>
      <c r="D1305" s="786"/>
      <c r="E1305" s="786"/>
      <c r="F1305" s="823"/>
      <c r="G1305" s="791"/>
      <c r="H1305" s="874"/>
      <c r="I1305" s="794"/>
      <c r="J1305" s="436" t="s">
        <v>220</v>
      </c>
      <c r="K1305" s="252"/>
      <c r="L1305" s="448">
        <f t="shared" si="119"/>
        <v>0</v>
      </c>
      <c r="M1305" s="439" t="e">
        <f>#REF!*(1-$O$5)</f>
        <v>#REF!</v>
      </c>
      <c r="N1305" s="797"/>
      <c r="O1305" s="800"/>
      <c r="P1305" s="778"/>
      <c r="Q1305" s="778"/>
      <c r="R1305" s="781"/>
      <c r="S1305" s="781"/>
      <c r="T1305" s="784"/>
      <c r="W1305" s="892"/>
      <c r="X1305" s="893"/>
      <c r="Y1305" s="890"/>
      <c r="Z1305" s="494"/>
      <c r="AA1305" s="494"/>
      <c r="AB1305" s="494"/>
      <c r="AC1305" s="501"/>
      <c r="AD1305" s="517"/>
      <c r="AE1305" s="518"/>
      <c r="AF1305" s="582"/>
      <c r="AG1305" s="494"/>
    </row>
    <row r="1306" spans="2:33" ht="15" customHeight="1">
      <c r="B1306" s="786"/>
      <c r="C1306" s="850"/>
      <c r="D1306" s="786"/>
      <c r="E1306" s="786"/>
      <c r="F1306" s="823"/>
      <c r="G1306" s="791"/>
      <c r="H1306" s="874"/>
      <c r="I1306" s="795"/>
      <c r="J1306" s="436" t="s">
        <v>226</v>
      </c>
      <c r="K1306" s="252"/>
      <c r="L1306" s="448">
        <f t="shared" si="119"/>
        <v>0</v>
      </c>
      <c r="M1306" s="439" t="e">
        <f>#REF!*(1-$O$5)</f>
        <v>#REF!</v>
      </c>
      <c r="N1306" s="798"/>
      <c r="O1306" s="801"/>
      <c r="P1306" s="779"/>
      <c r="Q1306" s="779"/>
      <c r="R1306" s="782"/>
      <c r="S1306" s="782"/>
      <c r="T1306" s="785"/>
      <c r="W1306" s="892"/>
      <c r="X1306" s="893"/>
      <c r="Y1306" s="890"/>
      <c r="Z1306" s="494"/>
      <c r="AA1306" s="494"/>
      <c r="AB1306" s="494"/>
      <c r="AC1306" s="501"/>
      <c r="AD1306" s="517"/>
      <c r="AE1306" s="518"/>
      <c r="AF1306" s="582"/>
      <c r="AG1306" s="494"/>
    </row>
    <row r="1307" spans="2:33" ht="15" customHeight="1">
      <c r="B1307" s="820">
        <v>319</v>
      </c>
      <c r="C1307" s="850" t="s">
        <v>861</v>
      </c>
      <c r="D1307" s="786">
        <v>750</v>
      </c>
      <c r="E1307" s="786">
        <v>4</v>
      </c>
      <c r="F1307" s="823"/>
      <c r="G1307" s="791">
        <f t="shared" si="118"/>
        <v>0</v>
      </c>
      <c r="H1307" s="874">
        <f>G1307</f>
        <v>0</v>
      </c>
      <c r="I1307" s="793" t="e">
        <f>H1307*(1+$L$5)</f>
        <v>#REF!</v>
      </c>
      <c r="J1307" s="436" t="s">
        <v>207</v>
      </c>
      <c r="K1307" s="252"/>
      <c r="L1307" s="448">
        <f t="shared" si="119"/>
        <v>0</v>
      </c>
      <c r="M1307" s="439" t="e">
        <f>#REF!*(1-$O$5)</f>
        <v>#REF!</v>
      </c>
      <c r="N1307" s="796" t="e">
        <f>SUM(M1307*L1307,L1308*M1308,L1309*M1309,L1310*M1310)</f>
        <v>#REF!</v>
      </c>
      <c r="O1307" s="799">
        <v>15</v>
      </c>
      <c r="P1307" s="777" t="e">
        <f>O1307*N1307</f>
        <v>#REF!</v>
      </c>
      <c r="Q1307" s="777" t="e">
        <f>P1307*(1+$R$5)</f>
        <v>#REF!</v>
      </c>
      <c r="R1307" s="780" t="e">
        <f>P1307+O1307*H1307</f>
        <v>#REF!</v>
      </c>
      <c r="S1307" s="780" t="e">
        <f>O1307*I1307+Q1307</f>
        <v>#REF!</v>
      </c>
      <c r="T1307" s="783" t="e">
        <f>S1307*(1+$U$5)</f>
        <v>#REF!</v>
      </c>
      <c r="W1307" s="891"/>
      <c r="X1307" s="893"/>
      <c r="Y1307" s="890"/>
      <c r="Z1307" s="494"/>
      <c r="AA1307" s="494"/>
      <c r="AB1307" s="494"/>
      <c r="AC1307" s="501"/>
      <c r="AD1307" s="517"/>
      <c r="AE1307" s="518"/>
      <c r="AF1307" s="582"/>
      <c r="AG1307" s="494"/>
    </row>
    <row r="1308" spans="2:33" ht="15" customHeight="1">
      <c r="B1308" s="786"/>
      <c r="C1308" s="850"/>
      <c r="D1308" s="786"/>
      <c r="E1308" s="786"/>
      <c r="F1308" s="823"/>
      <c r="G1308" s="791"/>
      <c r="H1308" s="874"/>
      <c r="I1308" s="794"/>
      <c r="J1308" s="436" t="s">
        <v>185</v>
      </c>
      <c r="K1308" s="252"/>
      <c r="L1308" s="448">
        <f t="shared" si="119"/>
        <v>0</v>
      </c>
      <c r="M1308" s="439" t="e">
        <f>#REF!*(1-$O$5)</f>
        <v>#REF!</v>
      </c>
      <c r="N1308" s="797"/>
      <c r="O1308" s="800"/>
      <c r="P1308" s="778"/>
      <c r="Q1308" s="778"/>
      <c r="R1308" s="781"/>
      <c r="S1308" s="781"/>
      <c r="T1308" s="784"/>
      <c r="W1308" s="892"/>
      <c r="X1308" s="893"/>
      <c r="Y1308" s="890"/>
      <c r="Z1308" s="494"/>
      <c r="AA1308" s="494"/>
      <c r="AB1308" s="494"/>
      <c r="AC1308" s="501"/>
      <c r="AD1308" s="517"/>
      <c r="AE1308" s="518"/>
      <c r="AF1308" s="582"/>
      <c r="AG1308" s="494"/>
    </row>
    <row r="1309" spans="2:33" ht="15" customHeight="1">
      <c r="B1309" s="786"/>
      <c r="C1309" s="850"/>
      <c r="D1309" s="786"/>
      <c r="E1309" s="786"/>
      <c r="F1309" s="823"/>
      <c r="G1309" s="791"/>
      <c r="H1309" s="874"/>
      <c r="I1309" s="794"/>
      <c r="J1309" s="436" t="s">
        <v>220</v>
      </c>
      <c r="K1309" s="252"/>
      <c r="L1309" s="448">
        <f t="shared" si="119"/>
        <v>0</v>
      </c>
      <c r="M1309" s="439" t="e">
        <f>#REF!*(1-$O$5)</f>
        <v>#REF!</v>
      </c>
      <c r="N1309" s="797"/>
      <c r="O1309" s="800"/>
      <c r="P1309" s="778"/>
      <c r="Q1309" s="778"/>
      <c r="R1309" s="781"/>
      <c r="S1309" s="781"/>
      <c r="T1309" s="784"/>
      <c r="W1309" s="892"/>
      <c r="X1309" s="893"/>
      <c r="Y1309" s="890"/>
      <c r="Z1309" s="494"/>
      <c r="AA1309" s="494"/>
      <c r="AB1309" s="494"/>
      <c r="AC1309" s="501"/>
      <c r="AD1309" s="517"/>
      <c r="AE1309" s="518"/>
      <c r="AF1309" s="582"/>
      <c r="AG1309" s="494"/>
    </row>
    <row r="1310" spans="2:33" ht="15" customHeight="1">
      <c r="B1310" s="786"/>
      <c r="C1310" s="850"/>
      <c r="D1310" s="786"/>
      <c r="E1310" s="786"/>
      <c r="F1310" s="823"/>
      <c r="G1310" s="791"/>
      <c r="H1310" s="874"/>
      <c r="I1310" s="795"/>
      <c r="J1310" s="436" t="s">
        <v>226</v>
      </c>
      <c r="K1310" s="252"/>
      <c r="L1310" s="448">
        <f t="shared" si="119"/>
        <v>0</v>
      </c>
      <c r="M1310" s="439" t="e">
        <f>#REF!*(1-$O$5)</f>
        <v>#REF!</v>
      </c>
      <c r="N1310" s="798"/>
      <c r="O1310" s="801"/>
      <c r="P1310" s="779"/>
      <c r="Q1310" s="779"/>
      <c r="R1310" s="782"/>
      <c r="S1310" s="782"/>
      <c r="T1310" s="785"/>
      <c r="W1310" s="892"/>
      <c r="X1310" s="893"/>
      <c r="Y1310" s="890"/>
      <c r="Z1310" s="494"/>
      <c r="AA1310" s="494"/>
      <c r="AB1310" s="494"/>
      <c r="AC1310" s="501"/>
      <c r="AD1310" s="517"/>
      <c r="AE1310" s="518"/>
      <c r="AF1310" s="582"/>
      <c r="AG1310" s="494"/>
    </row>
    <row r="1311" spans="2:33" ht="15" customHeight="1">
      <c r="B1311" s="820">
        <v>320</v>
      </c>
      <c r="C1311" s="850" t="s">
        <v>863</v>
      </c>
      <c r="D1311" s="786">
        <v>750</v>
      </c>
      <c r="E1311" s="786">
        <v>6</v>
      </c>
      <c r="F1311" s="823"/>
      <c r="G1311" s="791">
        <f t="shared" si="118"/>
        <v>0</v>
      </c>
      <c r="H1311" s="874">
        <f>G1311</f>
        <v>0</v>
      </c>
      <c r="I1311" s="793" t="e">
        <f>H1311*(1+$L$5)</f>
        <v>#REF!</v>
      </c>
      <c r="J1311" s="436" t="s">
        <v>207</v>
      </c>
      <c r="K1311" s="252"/>
      <c r="L1311" s="448">
        <f t="shared" si="119"/>
        <v>0</v>
      </c>
      <c r="M1311" s="439" t="e">
        <f>#REF!*(1-$O$5)</f>
        <v>#REF!</v>
      </c>
      <c r="N1311" s="796" t="e">
        <f>SUM(M1311*L1311,L1312*M1312,L1313*M1313,L1314*M1314)</f>
        <v>#REF!</v>
      </c>
      <c r="O1311" s="799">
        <v>16</v>
      </c>
      <c r="P1311" s="777" t="e">
        <f>O1311*N1311</f>
        <v>#REF!</v>
      </c>
      <c r="Q1311" s="777" t="e">
        <f>P1311*(1+$R$5)</f>
        <v>#REF!</v>
      </c>
      <c r="R1311" s="780" t="e">
        <f>P1311+O1311*H1311</f>
        <v>#REF!</v>
      </c>
      <c r="S1311" s="780" t="e">
        <f>O1311*I1311+Q1311</f>
        <v>#REF!</v>
      </c>
      <c r="T1311" s="783" t="e">
        <f>S1311*(1+$U$5)</f>
        <v>#REF!</v>
      </c>
      <c r="W1311" s="891"/>
      <c r="X1311" s="893"/>
      <c r="Y1311" s="890"/>
      <c r="Z1311" s="494"/>
      <c r="AA1311" s="494"/>
      <c r="AB1311" s="494"/>
      <c r="AC1311" s="501"/>
      <c r="AD1311" s="517"/>
      <c r="AE1311" s="518"/>
      <c r="AF1311" s="582"/>
      <c r="AG1311" s="494"/>
    </row>
    <row r="1312" spans="2:33" ht="15" customHeight="1">
      <c r="B1312" s="786"/>
      <c r="C1312" s="850"/>
      <c r="D1312" s="786"/>
      <c r="E1312" s="786"/>
      <c r="F1312" s="823"/>
      <c r="G1312" s="791"/>
      <c r="H1312" s="874"/>
      <c r="I1312" s="794"/>
      <c r="J1312" s="436" t="s">
        <v>185</v>
      </c>
      <c r="K1312" s="252"/>
      <c r="L1312" s="448">
        <f t="shared" si="119"/>
        <v>0</v>
      </c>
      <c r="M1312" s="439" t="e">
        <f>#REF!*(1-$O$5)</f>
        <v>#REF!</v>
      </c>
      <c r="N1312" s="797"/>
      <c r="O1312" s="800"/>
      <c r="P1312" s="778"/>
      <c r="Q1312" s="778"/>
      <c r="R1312" s="781"/>
      <c r="S1312" s="781"/>
      <c r="T1312" s="784"/>
      <c r="W1312" s="892"/>
      <c r="X1312" s="893"/>
      <c r="Y1312" s="890"/>
      <c r="Z1312" s="494"/>
      <c r="AA1312" s="494"/>
      <c r="AB1312" s="494"/>
      <c r="AC1312" s="501"/>
      <c r="AD1312" s="517"/>
      <c r="AE1312" s="518"/>
      <c r="AF1312" s="582"/>
      <c r="AG1312" s="494"/>
    </row>
    <row r="1313" spans="2:33" ht="15" customHeight="1">
      <c r="B1313" s="786"/>
      <c r="C1313" s="850"/>
      <c r="D1313" s="786"/>
      <c r="E1313" s="786"/>
      <c r="F1313" s="823"/>
      <c r="G1313" s="791"/>
      <c r="H1313" s="874"/>
      <c r="I1313" s="794"/>
      <c r="J1313" s="436" t="s">
        <v>220</v>
      </c>
      <c r="K1313" s="252"/>
      <c r="L1313" s="448">
        <f t="shared" si="119"/>
        <v>0</v>
      </c>
      <c r="M1313" s="439" t="e">
        <f>#REF!*(1-$O$5)</f>
        <v>#REF!</v>
      </c>
      <c r="N1313" s="797"/>
      <c r="O1313" s="800"/>
      <c r="P1313" s="778"/>
      <c r="Q1313" s="778"/>
      <c r="R1313" s="781"/>
      <c r="S1313" s="781"/>
      <c r="T1313" s="784"/>
      <c r="W1313" s="892"/>
      <c r="X1313" s="893"/>
      <c r="Y1313" s="890"/>
      <c r="Z1313" s="494"/>
      <c r="AA1313" s="494"/>
      <c r="AB1313" s="494"/>
      <c r="AC1313" s="501"/>
      <c r="AD1313" s="517"/>
      <c r="AE1313" s="518"/>
      <c r="AF1313" s="582"/>
      <c r="AG1313" s="494"/>
    </row>
    <row r="1314" spans="2:33" ht="15" customHeight="1">
      <c r="B1314" s="786"/>
      <c r="C1314" s="850"/>
      <c r="D1314" s="786"/>
      <c r="E1314" s="786"/>
      <c r="F1314" s="823"/>
      <c r="G1314" s="791"/>
      <c r="H1314" s="874"/>
      <c r="I1314" s="795"/>
      <c r="J1314" s="436" t="s">
        <v>226</v>
      </c>
      <c r="K1314" s="252"/>
      <c r="L1314" s="448">
        <f t="shared" si="119"/>
        <v>0</v>
      </c>
      <c r="M1314" s="439" t="e">
        <f>#REF!*(1-$O$5)</f>
        <v>#REF!</v>
      </c>
      <c r="N1314" s="798"/>
      <c r="O1314" s="801"/>
      <c r="P1314" s="779"/>
      <c r="Q1314" s="779"/>
      <c r="R1314" s="782"/>
      <c r="S1314" s="782"/>
      <c r="T1314" s="785"/>
      <c r="W1314" s="892"/>
      <c r="X1314" s="893"/>
      <c r="Y1314" s="890"/>
      <c r="Z1314" s="494"/>
      <c r="AA1314" s="494"/>
      <c r="AB1314" s="494"/>
      <c r="AC1314" s="501"/>
      <c r="AD1314" s="517"/>
      <c r="AE1314" s="518"/>
      <c r="AF1314" s="582"/>
      <c r="AG1314" s="494"/>
    </row>
    <row r="1315" spans="2:33" ht="15" customHeight="1">
      <c r="B1315" s="820">
        <v>321</v>
      </c>
      <c r="C1315" s="850" t="s">
        <v>888</v>
      </c>
      <c r="D1315" s="786">
        <v>1000</v>
      </c>
      <c r="E1315" s="786">
        <v>6</v>
      </c>
      <c r="F1315" s="823"/>
      <c r="G1315" s="791">
        <f t="shared" si="118"/>
        <v>0</v>
      </c>
      <c r="H1315" s="874">
        <f>G1315</f>
        <v>0</v>
      </c>
      <c r="I1315" s="793" t="e">
        <f>H1315*(1+$L$5)</f>
        <v>#REF!</v>
      </c>
      <c r="J1315" s="436" t="s">
        <v>207</v>
      </c>
      <c r="K1315" s="252"/>
      <c r="L1315" s="448">
        <f t="shared" si="119"/>
        <v>0</v>
      </c>
      <c r="M1315" s="439" t="e">
        <f>#REF!*(1-$O$5)</f>
        <v>#REF!</v>
      </c>
      <c r="N1315" s="796" t="e">
        <f>SUM(M1315*L1315,L1316*M1316,L1317*M1317,L1318*M1318)</f>
        <v>#REF!</v>
      </c>
      <c r="O1315" s="799">
        <v>17</v>
      </c>
      <c r="P1315" s="777" t="e">
        <f>O1315*N1315</f>
        <v>#REF!</v>
      </c>
      <c r="Q1315" s="777" t="e">
        <f>P1315*(1+$R$5)</f>
        <v>#REF!</v>
      </c>
      <c r="R1315" s="780" t="e">
        <f>P1315+O1315*H1315</f>
        <v>#REF!</v>
      </c>
      <c r="S1315" s="780" t="e">
        <f>O1315*I1315+Q1315</f>
        <v>#REF!</v>
      </c>
      <c r="T1315" s="783" t="e">
        <f>S1315*(1+$U$5)</f>
        <v>#REF!</v>
      </c>
      <c r="W1315" s="891"/>
      <c r="X1315" s="893"/>
      <c r="Y1315" s="890"/>
      <c r="Z1315" s="494"/>
      <c r="AA1315" s="494"/>
      <c r="AB1315" s="494"/>
      <c r="AC1315" s="501"/>
      <c r="AD1315" s="517"/>
      <c r="AE1315" s="518"/>
      <c r="AF1315" s="582"/>
      <c r="AG1315" s="494"/>
    </row>
    <row r="1316" spans="2:33" ht="15" customHeight="1">
      <c r="B1316" s="786"/>
      <c r="C1316" s="850"/>
      <c r="D1316" s="786"/>
      <c r="E1316" s="786"/>
      <c r="F1316" s="823"/>
      <c r="G1316" s="791"/>
      <c r="H1316" s="874"/>
      <c r="I1316" s="794"/>
      <c r="J1316" s="436" t="s">
        <v>185</v>
      </c>
      <c r="K1316" s="252"/>
      <c r="L1316" s="448">
        <f t="shared" si="119"/>
        <v>0</v>
      </c>
      <c r="M1316" s="439" t="e">
        <f>#REF!*(1-$O$5)</f>
        <v>#REF!</v>
      </c>
      <c r="N1316" s="797"/>
      <c r="O1316" s="800"/>
      <c r="P1316" s="778"/>
      <c r="Q1316" s="778"/>
      <c r="R1316" s="781"/>
      <c r="S1316" s="781"/>
      <c r="T1316" s="784"/>
      <c r="W1316" s="892"/>
      <c r="X1316" s="893"/>
      <c r="Y1316" s="890"/>
      <c r="Z1316" s="494"/>
      <c r="AA1316" s="494"/>
      <c r="AB1316" s="494"/>
      <c r="AC1316" s="501"/>
      <c r="AD1316" s="517"/>
      <c r="AE1316" s="518"/>
      <c r="AF1316" s="582"/>
      <c r="AG1316" s="494"/>
    </row>
    <row r="1317" spans="2:33" ht="15" customHeight="1">
      <c r="B1317" s="786"/>
      <c r="C1317" s="850"/>
      <c r="D1317" s="786"/>
      <c r="E1317" s="786"/>
      <c r="F1317" s="823"/>
      <c r="G1317" s="791"/>
      <c r="H1317" s="874"/>
      <c r="I1317" s="794"/>
      <c r="J1317" s="436" t="s">
        <v>220</v>
      </c>
      <c r="K1317" s="252"/>
      <c r="L1317" s="448">
        <f t="shared" si="119"/>
        <v>0</v>
      </c>
      <c r="M1317" s="439" t="e">
        <f>#REF!*(1-$O$5)</f>
        <v>#REF!</v>
      </c>
      <c r="N1317" s="797"/>
      <c r="O1317" s="800"/>
      <c r="P1317" s="778"/>
      <c r="Q1317" s="778"/>
      <c r="R1317" s="781"/>
      <c r="S1317" s="781"/>
      <c r="T1317" s="784"/>
      <c r="W1317" s="892"/>
      <c r="X1317" s="893"/>
      <c r="Y1317" s="890"/>
      <c r="Z1317" s="494"/>
      <c r="AA1317" s="494"/>
      <c r="AB1317" s="494"/>
      <c r="AC1317" s="501"/>
      <c r="AD1317" s="517"/>
      <c r="AE1317" s="518"/>
      <c r="AF1317" s="582"/>
      <c r="AG1317" s="494"/>
    </row>
    <row r="1318" spans="2:33" ht="15" customHeight="1">
      <c r="B1318" s="786"/>
      <c r="C1318" s="850"/>
      <c r="D1318" s="786"/>
      <c r="E1318" s="786"/>
      <c r="F1318" s="823"/>
      <c r="G1318" s="791"/>
      <c r="H1318" s="874"/>
      <c r="I1318" s="795"/>
      <c r="J1318" s="436" t="s">
        <v>226</v>
      </c>
      <c r="K1318" s="252"/>
      <c r="L1318" s="448">
        <f t="shared" si="119"/>
        <v>0</v>
      </c>
      <c r="M1318" s="439" t="e">
        <f>#REF!*(1-$O$5)</f>
        <v>#REF!</v>
      </c>
      <c r="N1318" s="798"/>
      <c r="O1318" s="801"/>
      <c r="P1318" s="779"/>
      <c r="Q1318" s="779"/>
      <c r="R1318" s="782"/>
      <c r="S1318" s="782"/>
      <c r="T1318" s="785"/>
      <c r="W1318" s="892"/>
      <c r="X1318" s="893"/>
      <c r="Y1318" s="890"/>
      <c r="Z1318" s="494"/>
      <c r="AA1318" s="494"/>
      <c r="AB1318" s="494"/>
      <c r="AC1318" s="501"/>
      <c r="AD1318" s="517"/>
      <c r="AE1318" s="518"/>
      <c r="AF1318" s="582"/>
      <c r="AG1318" s="494"/>
    </row>
    <row r="1319" spans="2:33" ht="15" customHeight="1">
      <c r="B1319" s="820">
        <v>322</v>
      </c>
      <c r="C1319" s="850" t="s">
        <v>889</v>
      </c>
      <c r="D1319" s="786">
        <v>1000</v>
      </c>
      <c r="E1319" s="786">
        <v>10</v>
      </c>
      <c r="F1319" s="823"/>
      <c r="G1319" s="791">
        <f t="shared" ref="G1319:G1379" si="120">F1319*$I$5</f>
        <v>0</v>
      </c>
      <c r="H1319" s="874">
        <f>G1319</f>
        <v>0</v>
      </c>
      <c r="I1319" s="793" t="e">
        <f>H1319*(1+$L$5)</f>
        <v>#REF!</v>
      </c>
      <c r="J1319" s="436" t="s">
        <v>207</v>
      </c>
      <c r="K1319" s="252"/>
      <c r="L1319" s="448">
        <f t="shared" ref="L1319:L1382" si="121">K1319/60</f>
        <v>0</v>
      </c>
      <c r="M1319" s="439" t="e">
        <f>#REF!*(1-$O$5)</f>
        <v>#REF!</v>
      </c>
      <c r="N1319" s="796" t="e">
        <f>SUM(M1319*L1319,L1320*M1320,L1321*M1321,L1322*M1322)</f>
        <v>#REF!</v>
      </c>
      <c r="O1319" s="799">
        <v>18</v>
      </c>
      <c r="P1319" s="777" t="e">
        <f>O1319*N1319</f>
        <v>#REF!</v>
      </c>
      <c r="Q1319" s="777" t="e">
        <f>P1319*(1+$R$5)</f>
        <v>#REF!</v>
      </c>
      <c r="R1319" s="780" t="e">
        <f>P1319+O1319*H1319</f>
        <v>#REF!</v>
      </c>
      <c r="S1319" s="780" t="e">
        <f>O1319*I1319+Q1319</f>
        <v>#REF!</v>
      </c>
      <c r="T1319" s="783" t="e">
        <f>S1319*(1+$U$5)</f>
        <v>#REF!</v>
      </c>
      <c r="W1319" s="891"/>
      <c r="X1319" s="893"/>
      <c r="Y1319" s="890"/>
      <c r="Z1319" s="494"/>
      <c r="AA1319" s="494"/>
      <c r="AB1319" s="494"/>
      <c r="AC1319" s="501"/>
      <c r="AD1319" s="517"/>
      <c r="AE1319" s="518"/>
      <c r="AF1319" s="582"/>
      <c r="AG1319" s="494"/>
    </row>
    <row r="1320" spans="2:33" ht="15" customHeight="1">
      <c r="B1320" s="786"/>
      <c r="C1320" s="850"/>
      <c r="D1320" s="786"/>
      <c r="E1320" s="786"/>
      <c r="F1320" s="823"/>
      <c r="G1320" s="791"/>
      <c r="H1320" s="874"/>
      <c r="I1320" s="794"/>
      <c r="J1320" s="436" t="s">
        <v>185</v>
      </c>
      <c r="K1320" s="252"/>
      <c r="L1320" s="448">
        <f t="shared" si="121"/>
        <v>0</v>
      </c>
      <c r="M1320" s="439" t="e">
        <f>#REF!*(1-$O$5)</f>
        <v>#REF!</v>
      </c>
      <c r="N1320" s="797"/>
      <c r="O1320" s="800"/>
      <c r="P1320" s="778"/>
      <c r="Q1320" s="778"/>
      <c r="R1320" s="781"/>
      <c r="S1320" s="781"/>
      <c r="T1320" s="784"/>
      <c r="W1320" s="892"/>
      <c r="X1320" s="893"/>
      <c r="Y1320" s="890"/>
      <c r="Z1320" s="494"/>
      <c r="AA1320" s="494"/>
      <c r="AB1320" s="494"/>
      <c r="AC1320" s="501"/>
      <c r="AD1320" s="517"/>
      <c r="AE1320" s="518"/>
      <c r="AF1320" s="582"/>
      <c r="AG1320" s="494"/>
    </row>
    <row r="1321" spans="2:33" ht="15" customHeight="1">
      <c r="B1321" s="786"/>
      <c r="C1321" s="850"/>
      <c r="D1321" s="786"/>
      <c r="E1321" s="786"/>
      <c r="F1321" s="823"/>
      <c r="G1321" s="791"/>
      <c r="H1321" s="874"/>
      <c r="I1321" s="794"/>
      <c r="J1321" s="436" t="s">
        <v>220</v>
      </c>
      <c r="K1321" s="252"/>
      <c r="L1321" s="448">
        <f t="shared" si="121"/>
        <v>0</v>
      </c>
      <c r="M1321" s="439" t="e">
        <f>#REF!*(1-$O$5)</f>
        <v>#REF!</v>
      </c>
      <c r="N1321" s="797"/>
      <c r="O1321" s="800"/>
      <c r="P1321" s="778"/>
      <c r="Q1321" s="778"/>
      <c r="R1321" s="781"/>
      <c r="S1321" s="781"/>
      <c r="T1321" s="784"/>
      <c r="W1321" s="892"/>
      <c r="X1321" s="893"/>
      <c r="Y1321" s="890"/>
      <c r="Z1321" s="494"/>
      <c r="AA1321" s="494"/>
      <c r="AB1321" s="494"/>
      <c r="AC1321" s="501"/>
      <c r="AD1321" s="517"/>
      <c r="AE1321" s="518"/>
      <c r="AF1321" s="582"/>
      <c r="AG1321" s="494"/>
    </row>
    <row r="1322" spans="2:33" ht="15" customHeight="1">
      <c r="B1322" s="786"/>
      <c r="C1322" s="850"/>
      <c r="D1322" s="786"/>
      <c r="E1322" s="786"/>
      <c r="F1322" s="823"/>
      <c r="G1322" s="791"/>
      <c r="H1322" s="874"/>
      <c r="I1322" s="795"/>
      <c r="J1322" s="436" t="s">
        <v>226</v>
      </c>
      <c r="K1322" s="252"/>
      <c r="L1322" s="448">
        <f t="shared" si="121"/>
        <v>0</v>
      </c>
      <c r="M1322" s="439" t="e">
        <f>#REF!*(1-$O$5)</f>
        <v>#REF!</v>
      </c>
      <c r="N1322" s="798"/>
      <c r="O1322" s="801"/>
      <c r="P1322" s="779"/>
      <c r="Q1322" s="779"/>
      <c r="R1322" s="782"/>
      <c r="S1322" s="782"/>
      <c r="T1322" s="785"/>
      <c r="W1322" s="892"/>
      <c r="X1322" s="893"/>
      <c r="Y1322" s="890"/>
      <c r="Z1322" s="494"/>
      <c r="AA1322" s="494"/>
      <c r="AB1322" s="494"/>
      <c r="AC1322" s="501"/>
      <c r="AD1322" s="517"/>
      <c r="AE1322" s="518"/>
      <c r="AF1322" s="582"/>
      <c r="AG1322" s="494"/>
    </row>
    <row r="1323" spans="2:33" ht="15" customHeight="1">
      <c r="B1323" s="820">
        <v>323</v>
      </c>
      <c r="C1323" s="850" t="s">
        <v>890</v>
      </c>
      <c r="D1323" s="786">
        <v>1000</v>
      </c>
      <c r="E1323" s="786">
        <v>16</v>
      </c>
      <c r="F1323" s="823"/>
      <c r="G1323" s="791">
        <f t="shared" si="120"/>
        <v>0</v>
      </c>
      <c r="H1323" s="874">
        <f>G1323</f>
        <v>0</v>
      </c>
      <c r="I1323" s="793" t="e">
        <f>H1323*(1+$L$5)</f>
        <v>#REF!</v>
      </c>
      <c r="J1323" s="436" t="s">
        <v>207</v>
      </c>
      <c r="K1323" s="252"/>
      <c r="L1323" s="448">
        <f t="shared" si="121"/>
        <v>0</v>
      </c>
      <c r="M1323" s="439" t="e">
        <f>#REF!*(1-$O$5)</f>
        <v>#REF!</v>
      </c>
      <c r="N1323" s="796" t="e">
        <f>SUM(M1323*L1323,L1324*M1324,L1325*M1325,L1326*M1326)</f>
        <v>#REF!</v>
      </c>
      <c r="O1323" s="799">
        <v>19</v>
      </c>
      <c r="P1323" s="777" t="e">
        <f>O1323*N1323</f>
        <v>#REF!</v>
      </c>
      <c r="Q1323" s="777" t="e">
        <f>P1323*(1+$R$5)</f>
        <v>#REF!</v>
      </c>
      <c r="R1323" s="780" t="e">
        <f>P1323+O1323*H1323</f>
        <v>#REF!</v>
      </c>
      <c r="S1323" s="780" t="e">
        <f>O1323*I1323+Q1323</f>
        <v>#REF!</v>
      </c>
      <c r="T1323" s="783" t="e">
        <f>S1323*(1+$U$5)</f>
        <v>#REF!</v>
      </c>
      <c r="W1323" s="891"/>
      <c r="X1323" s="893"/>
      <c r="Y1323" s="890"/>
      <c r="Z1323" s="494"/>
      <c r="AA1323" s="494"/>
      <c r="AB1323" s="494"/>
      <c r="AC1323" s="501"/>
      <c r="AD1323" s="517"/>
      <c r="AE1323" s="518"/>
      <c r="AF1323" s="582"/>
      <c r="AG1323" s="494"/>
    </row>
    <row r="1324" spans="2:33" ht="15" customHeight="1">
      <c r="B1324" s="786"/>
      <c r="C1324" s="850"/>
      <c r="D1324" s="786"/>
      <c r="E1324" s="786"/>
      <c r="F1324" s="823"/>
      <c r="G1324" s="791"/>
      <c r="H1324" s="874"/>
      <c r="I1324" s="794"/>
      <c r="J1324" s="436" t="s">
        <v>185</v>
      </c>
      <c r="K1324" s="252"/>
      <c r="L1324" s="448">
        <f t="shared" si="121"/>
        <v>0</v>
      </c>
      <c r="M1324" s="439" t="e">
        <f>#REF!*(1-$O$5)</f>
        <v>#REF!</v>
      </c>
      <c r="N1324" s="797"/>
      <c r="O1324" s="800"/>
      <c r="P1324" s="778"/>
      <c r="Q1324" s="778"/>
      <c r="R1324" s="781"/>
      <c r="S1324" s="781"/>
      <c r="T1324" s="784"/>
      <c r="W1324" s="892"/>
      <c r="X1324" s="893"/>
      <c r="Y1324" s="890"/>
      <c r="Z1324" s="494"/>
      <c r="AA1324" s="494"/>
      <c r="AB1324" s="494"/>
      <c r="AC1324" s="501"/>
      <c r="AD1324" s="517"/>
      <c r="AE1324" s="518"/>
      <c r="AF1324" s="582"/>
      <c r="AG1324" s="494"/>
    </row>
    <row r="1325" spans="2:33" ht="15" customHeight="1">
      <c r="B1325" s="786"/>
      <c r="C1325" s="850"/>
      <c r="D1325" s="786"/>
      <c r="E1325" s="786"/>
      <c r="F1325" s="823"/>
      <c r="G1325" s="791"/>
      <c r="H1325" s="874"/>
      <c r="I1325" s="794"/>
      <c r="J1325" s="436" t="s">
        <v>220</v>
      </c>
      <c r="K1325" s="252"/>
      <c r="L1325" s="448">
        <f t="shared" si="121"/>
        <v>0</v>
      </c>
      <c r="M1325" s="439" t="e">
        <f>#REF!*(1-$O$5)</f>
        <v>#REF!</v>
      </c>
      <c r="N1325" s="797"/>
      <c r="O1325" s="800"/>
      <c r="P1325" s="778"/>
      <c r="Q1325" s="778"/>
      <c r="R1325" s="781"/>
      <c r="S1325" s="781"/>
      <c r="T1325" s="784"/>
      <c r="W1325" s="892"/>
      <c r="X1325" s="893"/>
      <c r="Y1325" s="890"/>
      <c r="Z1325" s="494"/>
      <c r="AA1325" s="494"/>
      <c r="AB1325" s="494"/>
      <c r="AC1325" s="501"/>
      <c r="AD1325" s="517"/>
      <c r="AE1325" s="518"/>
      <c r="AF1325" s="582"/>
      <c r="AG1325" s="494"/>
    </row>
    <row r="1326" spans="2:33" ht="15" customHeight="1">
      <c r="B1326" s="786"/>
      <c r="C1326" s="850"/>
      <c r="D1326" s="786"/>
      <c r="E1326" s="786"/>
      <c r="F1326" s="823"/>
      <c r="G1326" s="791"/>
      <c r="H1326" s="874"/>
      <c r="I1326" s="795"/>
      <c r="J1326" s="436" t="s">
        <v>226</v>
      </c>
      <c r="K1326" s="252"/>
      <c r="L1326" s="448">
        <f t="shared" si="121"/>
        <v>0</v>
      </c>
      <c r="M1326" s="439" t="e">
        <f>#REF!*(1-$O$5)</f>
        <v>#REF!</v>
      </c>
      <c r="N1326" s="798"/>
      <c r="O1326" s="801"/>
      <c r="P1326" s="779"/>
      <c r="Q1326" s="779"/>
      <c r="R1326" s="782"/>
      <c r="S1326" s="782"/>
      <c r="T1326" s="785"/>
      <c r="W1326" s="892"/>
      <c r="X1326" s="893"/>
      <c r="Y1326" s="890"/>
      <c r="Z1326" s="494"/>
      <c r="AA1326" s="494"/>
      <c r="AB1326" s="494"/>
      <c r="AC1326" s="501"/>
      <c r="AD1326" s="517"/>
      <c r="AE1326" s="518"/>
      <c r="AF1326" s="582"/>
      <c r="AG1326" s="494"/>
    </row>
    <row r="1327" spans="2:33" ht="15" customHeight="1">
      <c r="B1327" s="820">
        <v>324</v>
      </c>
      <c r="C1327" s="850" t="s">
        <v>891</v>
      </c>
      <c r="D1327" s="786">
        <v>1000</v>
      </c>
      <c r="E1327" s="786">
        <v>25</v>
      </c>
      <c r="F1327" s="823"/>
      <c r="G1327" s="791">
        <f t="shared" si="120"/>
        <v>0</v>
      </c>
      <c r="H1327" s="874">
        <f>G1327</f>
        <v>0</v>
      </c>
      <c r="I1327" s="793" t="e">
        <f>H1327*(1+$L$5)</f>
        <v>#REF!</v>
      </c>
      <c r="J1327" s="436" t="s">
        <v>207</v>
      </c>
      <c r="K1327" s="252"/>
      <c r="L1327" s="448">
        <f t="shared" si="121"/>
        <v>0</v>
      </c>
      <c r="M1327" s="439" t="e">
        <f>#REF!*(1-$O$5)</f>
        <v>#REF!</v>
      </c>
      <c r="N1327" s="796" t="e">
        <f>SUM(M1327*L1327,L1328*M1328,L1329*M1329,L1330*M1330)</f>
        <v>#REF!</v>
      </c>
      <c r="O1327" s="799">
        <v>20</v>
      </c>
      <c r="P1327" s="777" t="e">
        <f>O1327*N1327</f>
        <v>#REF!</v>
      </c>
      <c r="Q1327" s="777" t="e">
        <f>P1327*(1+$R$5)</f>
        <v>#REF!</v>
      </c>
      <c r="R1327" s="780" t="e">
        <f>P1327+O1327*H1327</f>
        <v>#REF!</v>
      </c>
      <c r="S1327" s="780" t="e">
        <f>O1327*I1327+Q1327</f>
        <v>#REF!</v>
      </c>
      <c r="T1327" s="783" t="e">
        <f>S1327*(1+$U$5)</f>
        <v>#REF!</v>
      </c>
      <c r="W1327" s="891"/>
      <c r="X1327" s="893"/>
      <c r="Y1327" s="890"/>
      <c r="Z1327" s="494"/>
      <c r="AA1327" s="494"/>
      <c r="AB1327" s="494"/>
      <c r="AC1327" s="501"/>
      <c r="AD1327" s="517"/>
      <c r="AE1327" s="518"/>
      <c r="AF1327" s="582"/>
      <c r="AG1327" s="494"/>
    </row>
    <row r="1328" spans="2:33" ht="15" customHeight="1">
      <c r="B1328" s="786"/>
      <c r="C1328" s="850"/>
      <c r="D1328" s="786"/>
      <c r="E1328" s="786"/>
      <c r="F1328" s="823"/>
      <c r="G1328" s="791"/>
      <c r="H1328" s="874"/>
      <c r="I1328" s="794"/>
      <c r="J1328" s="436" t="s">
        <v>185</v>
      </c>
      <c r="K1328" s="252"/>
      <c r="L1328" s="448">
        <f t="shared" si="121"/>
        <v>0</v>
      </c>
      <c r="M1328" s="439" t="e">
        <f>#REF!*(1-$O$5)</f>
        <v>#REF!</v>
      </c>
      <c r="N1328" s="797"/>
      <c r="O1328" s="800"/>
      <c r="P1328" s="778"/>
      <c r="Q1328" s="778"/>
      <c r="R1328" s="781"/>
      <c r="S1328" s="781"/>
      <c r="T1328" s="784"/>
      <c r="W1328" s="892"/>
      <c r="X1328" s="893"/>
      <c r="Y1328" s="890"/>
      <c r="Z1328" s="494"/>
      <c r="AA1328" s="494"/>
      <c r="AB1328" s="494"/>
      <c r="AC1328" s="501"/>
      <c r="AD1328" s="517"/>
      <c r="AE1328" s="518"/>
      <c r="AF1328" s="582"/>
      <c r="AG1328" s="494"/>
    </row>
    <row r="1329" spans="2:33" ht="15" customHeight="1">
      <c r="B1329" s="786"/>
      <c r="C1329" s="850"/>
      <c r="D1329" s="786"/>
      <c r="E1329" s="786"/>
      <c r="F1329" s="823"/>
      <c r="G1329" s="791"/>
      <c r="H1329" s="874"/>
      <c r="I1329" s="794"/>
      <c r="J1329" s="436" t="s">
        <v>220</v>
      </c>
      <c r="K1329" s="252"/>
      <c r="L1329" s="448">
        <f t="shared" si="121"/>
        <v>0</v>
      </c>
      <c r="M1329" s="439" t="e">
        <f>#REF!*(1-$O$5)</f>
        <v>#REF!</v>
      </c>
      <c r="N1329" s="797"/>
      <c r="O1329" s="800"/>
      <c r="P1329" s="778"/>
      <c r="Q1329" s="778"/>
      <c r="R1329" s="781"/>
      <c r="S1329" s="781"/>
      <c r="T1329" s="784"/>
      <c r="W1329" s="892"/>
      <c r="X1329" s="893"/>
      <c r="Y1329" s="890"/>
      <c r="Z1329" s="494"/>
      <c r="AA1329" s="494"/>
      <c r="AB1329" s="494"/>
      <c r="AC1329" s="501"/>
      <c r="AD1329" s="517"/>
      <c r="AE1329" s="518"/>
      <c r="AF1329" s="582"/>
      <c r="AG1329" s="494"/>
    </row>
    <row r="1330" spans="2:33" ht="15" customHeight="1">
      <c r="B1330" s="786"/>
      <c r="C1330" s="850"/>
      <c r="D1330" s="786"/>
      <c r="E1330" s="786"/>
      <c r="F1330" s="823"/>
      <c r="G1330" s="791"/>
      <c r="H1330" s="874"/>
      <c r="I1330" s="795"/>
      <c r="J1330" s="436" t="s">
        <v>226</v>
      </c>
      <c r="K1330" s="252"/>
      <c r="L1330" s="448">
        <f t="shared" si="121"/>
        <v>0</v>
      </c>
      <c r="M1330" s="439" t="e">
        <f>#REF!*(1-$O$5)</f>
        <v>#REF!</v>
      </c>
      <c r="N1330" s="798"/>
      <c r="O1330" s="801"/>
      <c r="P1330" s="779"/>
      <c r="Q1330" s="779"/>
      <c r="R1330" s="782"/>
      <c r="S1330" s="782"/>
      <c r="T1330" s="785"/>
      <c r="W1330" s="892"/>
      <c r="X1330" s="893"/>
      <c r="Y1330" s="890"/>
      <c r="Z1330" s="494"/>
      <c r="AA1330" s="494"/>
      <c r="AB1330" s="494"/>
      <c r="AC1330" s="501"/>
      <c r="AD1330" s="517"/>
      <c r="AE1330" s="518"/>
      <c r="AF1330" s="582"/>
      <c r="AG1330" s="494"/>
    </row>
    <row r="1331" spans="2:33" ht="15" customHeight="1">
      <c r="B1331" s="820">
        <v>325</v>
      </c>
      <c r="C1331" s="850" t="s">
        <v>892</v>
      </c>
      <c r="D1331" s="786">
        <v>1000</v>
      </c>
      <c r="E1331" s="786">
        <v>35</v>
      </c>
      <c r="F1331" s="823"/>
      <c r="G1331" s="791">
        <f t="shared" si="120"/>
        <v>0</v>
      </c>
      <c r="H1331" s="874">
        <f>G1331</f>
        <v>0</v>
      </c>
      <c r="I1331" s="793" t="e">
        <f>H1331*(1+$L$5)</f>
        <v>#REF!</v>
      </c>
      <c r="J1331" s="436" t="s">
        <v>207</v>
      </c>
      <c r="K1331" s="252"/>
      <c r="L1331" s="448">
        <f t="shared" si="121"/>
        <v>0</v>
      </c>
      <c r="M1331" s="439" t="e">
        <f>#REF!*(1-$O$5)</f>
        <v>#REF!</v>
      </c>
      <c r="N1331" s="796" t="e">
        <f>SUM(M1331*L1331,L1332*M1332,L1333*M1333,L1334*M1334)</f>
        <v>#REF!</v>
      </c>
      <c r="O1331" s="799">
        <v>21</v>
      </c>
      <c r="P1331" s="777" t="e">
        <f>O1331*N1331</f>
        <v>#REF!</v>
      </c>
      <c r="Q1331" s="777" t="e">
        <f>P1331*(1+$R$5)</f>
        <v>#REF!</v>
      </c>
      <c r="R1331" s="780" t="e">
        <f>P1331+O1331*H1331</f>
        <v>#REF!</v>
      </c>
      <c r="S1331" s="780" t="e">
        <f>O1331*I1331+Q1331</f>
        <v>#REF!</v>
      </c>
      <c r="T1331" s="783" t="e">
        <f>S1331*(1+$U$5)</f>
        <v>#REF!</v>
      </c>
      <c r="W1331" s="891"/>
      <c r="X1331" s="893"/>
      <c r="Y1331" s="890"/>
      <c r="Z1331" s="494"/>
      <c r="AA1331" s="494"/>
      <c r="AB1331" s="494"/>
      <c r="AC1331" s="501"/>
      <c r="AD1331" s="517"/>
      <c r="AE1331" s="518"/>
      <c r="AF1331" s="582"/>
      <c r="AG1331" s="494"/>
    </row>
    <row r="1332" spans="2:33" ht="15" customHeight="1">
      <c r="B1332" s="786"/>
      <c r="C1332" s="850"/>
      <c r="D1332" s="786"/>
      <c r="E1332" s="786"/>
      <c r="F1332" s="823"/>
      <c r="G1332" s="791"/>
      <c r="H1332" s="874"/>
      <c r="I1332" s="794"/>
      <c r="J1332" s="436" t="s">
        <v>185</v>
      </c>
      <c r="K1332" s="252"/>
      <c r="L1332" s="448">
        <f t="shared" si="121"/>
        <v>0</v>
      </c>
      <c r="M1332" s="439" t="e">
        <f>#REF!*(1-$O$5)</f>
        <v>#REF!</v>
      </c>
      <c r="N1332" s="797"/>
      <c r="O1332" s="800"/>
      <c r="P1332" s="778"/>
      <c r="Q1332" s="778"/>
      <c r="R1332" s="781"/>
      <c r="S1332" s="781"/>
      <c r="T1332" s="784"/>
      <c r="W1332" s="892"/>
      <c r="X1332" s="893"/>
      <c r="Y1332" s="890"/>
      <c r="Z1332" s="494"/>
      <c r="AA1332" s="494"/>
      <c r="AB1332" s="494"/>
      <c r="AC1332" s="501"/>
      <c r="AD1332" s="517"/>
      <c r="AE1332" s="518"/>
      <c r="AF1332" s="582"/>
      <c r="AG1332" s="494"/>
    </row>
    <row r="1333" spans="2:33" ht="15" customHeight="1">
      <c r="B1333" s="786"/>
      <c r="C1333" s="850"/>
      <c r="D1333" s="786"/>
      <c r="E1333" s="786"/>
      <c r="F1333" s="823"/>
      <c r="G1333" s="791"/>
      <c r="H1333" s="874"/>
      <c r="I1333" s="794"/>
      <c r="J1333" s="436" t="s">
        <v>220</v>
      </c>
      <c r="K1333" s="252"/>
      <c r="L1333" s="448">
        <f t="shared" si="121"/>
        <v>0</v>
      </c>
      <c r="M1333" s="439" t="e">
        <f>#REF!*(1-$O$5)</f>
        <v>#REF!</v>
      </c>
      <c r="N1333" s="797"/>
      <c r="O1333" s="800"/>
      <c r="P1333" s="778"/>
      <c r="Q1333" s="778"/>
      <c r="R1333" s="781"/>
      <c r="S1333" s="781"/>
      <c r="T1333" s="784"/>
      <c r="W1333" s="892"/>
      <c r="X1333" s="893"/>
      <c r="Y1333" s="890"/>
      <c r="Z1333" s="494"/>
      <c r="AA1333" s="494"/>
      <c r="AB1333" s="494"/>
      <c r="AC1333" s="501"/>
      <c r="AD1333" s="517"/>
      <c r="AE1333" s="518"/>
      <c r="AF1333" s="582"/>
      <c r="AG1333" s="494"/>
    </row>
    <row r="1334" spans="2:33" ht="15" customHeight="1">
      <c r="B1334" s="786"/>
      <c r="C1334" s="850"/>
      <c r="D1334" s="786"/>
      <c r="E1334" s="786"/>
      <c r="F1334" s="823"/>
      <c r="G1334" s="791"/>
      <c r="H1334" s="874"/>
      <c r="I1334" s="795"/>
      <c r="J1334" s="436" t="s">
        <v>226</v>
      </c>
      <c r="K1334" s="252"/>
      <c r="L1334" s="448">
        <f t="shared" si="121"/>
        <v>0</v>
      </c>
      <c r="M1334" s="439" t="e">
        <f>#REF!*(1-$O$5)</f>
        <v>#REF!</v>
      </c>
      <c r="N1334" s="798"/>
      <c r="O1334" s="801"/>
      <c r="P1334" s="779"/>
      <c r="Q1334" s="779"/>
      <c r="R1334" s="782"/>
      <c r="S1334" s="782"/>
      <c r="T1334" s="785"/>
      <c r="W1334" s="892"/>
      <c r="X1334" s="893"/>
      <c r="Y1334" s="890"/>
      <c r="Z1334" s="494"/>
      <c r="AA1334" s="494"/>
      <c r="AB1334" s="494"/>
      <c r="AC1334" s="501"/>
      <c r="AD1334" s="517"/>
      <c r="AE1334" s="518"/>
      <c r="AF1334" s="582"/>
      <c r="AG1334" s="494"/>
    </row>
    <row r="1335" spans="2:33" ht="15" customHeight="1">
      <c r="B1335" s="820">
        <v>326</v>
      </c>
      <c r="C1335" s="850" t="s">
        <v>893</v>
      </c>
      <c r="D1335" s="786">
        <v>1000</v>
      </c>
      <c r="E1335" s="786">
        <v>50</v>
      </c>
      <c r="F1335" s="823"/>
      <c r="G1335" s="791">
        <f t="shared" si="120"/>
        <v>0</v>
      </c>
      <c r="H1335" s="874">
        <f>G1335</f>
        <v>0</v>
      </c>
      <c r="I1335" s="793" t="e">
        <f>H1335*(1+$L$5)</f>
        <v>#REF!</v>
      </c>
      <c r="J1335" s="436" t="s">
        <v>207</v>
      </c>
      <c r="K1335" s="252"/>
      <c r="L1335" s="448">
        <f t="shared" si="121"/>
        <v>0</v>
      </c>
      <c r="M1335" s="439" t="e">
        <f>#REF!*(1-$O$5)</f>
        <v>#REF!</v>
      </c>
      <c r="N1335" s="796" t="e">
        <f>SUM(M1335*L1335,L1336*M1336,L1337*M1337,L1338*M1338)</f>
        <v>#REF!</v>
      </c>
      <c r="O1335" s="799">
        <v>22</v>
      </c>
      <c r="P1335" s="777" t="e">
        <f>O1335*N1335</f>
        <v>#REF!</v>
      </c>
      <c r="Q1335" s="777" t="e">
        <f>P1335*(1+$R$5)</f>
        <v>#REF!</v>
      </c>
      <c r="R1335" s="780" t="e">
        <f>P1335+O1335*H1335</f>
        <v>#REF!</v>
      </c>
      <c r="S1335" s="780" t="e">
        <f>O1335*I1335+Q1335</f>
        <v>#REF!</v>
      </c>
      <c r="T1335" s="783" t="e">
        <f>S1335*(1+$U$5)</f>
        <v>#REF!</v>
      </c>
      <c r="W1335" s="891"/>
      <c r="X1335" s="893"/>
      <c r="Y1335" s="890"/>
      <c r="Z1335" s="494"/>
      <c r="AA1335" s="494"/>
      <c r="AB1335" s="494"/>
      <c r="AC1335" s="501"/>
      <c r="AD1335" s="517"/>
      <c r="AE1335" s="518"/>
      <c r="AF1335" s="582"/>
      <c r="AG1335" s="494"/>
    </row>
    <row r="1336" spans="2:33" ht="15" customHeight="1">
      <c r="B1336" s="786"/>
      <c r="C1336" s="850"/>
      <c r="D1336" s="786"/>
      <c r="E1336" s="786"/>
      <c r="F1336" s="823"/>
      <c r="G1336" s="791"/>
      <c r="H1336" s="874"/>
      <c r="I1336" s="794"/>
      <c r="J1336" s="436" t="s">
        <v>185</v>
      </c>
      <c r="K1336" s="252"/>
      <c r="L1336" s="448">
        <f t="shared" si="121"/>
        <v>0</v>
      </c>
      <c r="M1336" s="439" t="e">
        <f>#REF!*(1-$O$5)</f>
        <v>#REF!</v>
      </c>
      <c r="N1336" s="797"/>
      <c r="O1336" s="800"/>
      <c r="P1336" s="778"/>
      <c r="Q1336" s="778"/>
      <c r="R1336" s="781"/>
      <c r="S1336" s="781"/>
      <c r="T1336" s="784"/>
      <c r="W1336" s="892"/>
      <c r="X1336" s="893"/>
      <c r="Y1336" s="890"/>
      <c r="Z1336" s="494"/>
      <c r="AA1336" s="494"/>
      <c r="AB1336" s="494"/>
      <c r="AC1336" s="501"/>
      <c r="AD1336" s="517"/>
      <c r="AE1336" s="518"/>
      <c r="AF1336" s="582"/>
      <c r="AG1336" s="494"/>
    </row>
    <row r="1337" spans="2:33" ht="15" customHeight="1">
      <c r="B1337" s="786"/>
      <c r="C1337" s="850"/>
      <c r="D1337" s="786"/>
      <c r="E1337" s="786"/>
      <c r="F1337" s="823"/>
      <c r="G1337" s="791"/>
      <c r="H1337" s="874"/>
      <c r="I1337" s="794"/>
      <c r="J1337" s="436" t="s">
        <v>220</v>
      </c>
      <c r="K1337" s="252"/>
      <c r="L1337" s="448">
        <f t="shared" si="121"/>
        <v>0</v>
      </c>
      <c r="M1337" s="439" t="e">
        <f>#REF!*(1-$O$5)</f>
        <v>#REF!</v>
      </c>
      <c r="N1337" s="797"/>
      <c r="O1337" s="800"/>
      <c r="P1337" s="778"/>
      <c r="Q1337" s="778"/>
      <c r="R1337" s="781"/>
      <c r="S1337" s="781"/>
      <c r="T1337" s="784"/>
      <c r="W1337" s="892"/>
      <c r="X1337" s="893"/>
      <c r="Y1337" s="890"/>
      <c r="Z1337" s="494"/>
      <c r="AA1337" s="494"/>
      <c r="AB1337" s="494"/>
      <c r="AC1337" s="501"/>
      <c r="AD1337" s="517"/>
      <c r="AE1337" s="518"/>
      <c r="AF1337" s="582"/>
      <c r="AG1337" s="494"/>
    </row>
    <row r="1338" spans="2:33" ht="15" customHeight="1">
      <c r="B1338" s="786"/>
      <c r="C1338" s="850"/>
      <c r="D1338" s="786"/>
      <c r="E1338" s="786"/>
      <c r="F1338" s="823"/>
      <c r="G1338" s="791"/>
      <c r="H1338" s="874"/>
      <c r="I1338" s="795"/>
      <c r="J1338" s="436" t="s">
        <v>226</v>
      </c>
      <c r="K1338" s="252"/>
      <c r="L1338" s="448">
        <f t="shared" si="121"/>
        <v>0</v>
      </c>
      <c r="M1338" s="439" t="e">
        <f>#REF!*(1-$O$5)</f>
        <v>#REF!</v>
      </c>
      <c r="N1338" s="798"/>
      <c r="O1338" s="801"/>
      <c r="P1338" s="779"/>
      <c r="Q1338" s="779"/>
      <c r="R1338" s="782"/>
      <c r="S1338" s="782"/>
      <c r="T1338" s="785"/>
      <c r="W1338" s="892"/>
      <c r="X1338" s="893"/>
      <c r="Y1338" s="890"/>
      <c r="Z1338" s="494"/>
      <c r="AA1338" s="494"/>
      <c r="AB1338" s="494"/>
      <c r="AC1338" s="501"/>
      <c r="AD1338" s="517"/>
      <c r="AE1338" s="518"/>
      <c r="AF1338" s="582"/>
      <c r="AG1338" s="494"/>
    </row>
    <row r="1339" spans="2:33" ht="15" customHeight="1">
      <c r="B1339" s="820">
        <v>327</v>
      </c>
      <c r="C1339" s="850" t="s">
        <v>894</v>
      </c>
      <c r="D1339" s="786">
        <v>1000</v>
      </c>
      <c r="E1339" s="786">
        <v>70</v>
      </c>
      <c r="F1339" s="823"/>
      <c r="G1339" s="791">
        <f t="shared" si="120"/>
        <v>0</v>
      </c>
      <c r="H1339" s="874">
        <f>G1339</f>
        <v>0</v>
      </c>
      <c r="I1339" s="793" t="e">
        <f>H1339*(1+$L$5)</f>
        <v>#REF!</v>
      </c>
      <c r="J1339" s="436" t="s">
        <v>207</v>
      </c>
      <c r="K1339" s="252"/>
      <c r="L1339" s="448">
        <f t="shared" si="121"/>
        <v>0</v>
      </c>
      <c r="M1339" s="439" t="e">
        <f>#REF!*(1-$O$5)</f>
        <v>#REF!</v>
      </c>
      <c r="N1339" s="796" t="e">
        <f>SUM(M1339*L1339,L1340*M1340,L1341*M1341,L1342*M1342)</f>
        <v>#REF!</v>
      </c>
      <c r="O1339" s="799">
        <v>23</v>
      </c>
      <c r="P1339" s="777" t="e">
        <f>O1339*N1339</f>
        <v>#REF!</v>
      </c>
      <c r="Q1339" s="777" t="e">
        <f>P1339*(1+$R$5)</f>
        <v>#REF!</v>
      </c>
      <c r="R1339" s="780" t="e">
        <f>P1339+O1339*H1339</f>
        <v>#REF!</v>
      </c>
      <c r="S1339" s="780" t="e">
        <f>O1339*I1339+Q1339</f>
        <v>#REF!</v>
      </c>
      <c r="T1339" s="783" t="e">
        <f>S1339*(1+$U$5)</f>
        <v>#REF!</v>
      </c>
      <c r="W1339" s="891"/>
      <c r="X1339" s="893"/>
      <c r="Y1339" s="890"/>
      <c r="Z1339" s="494"/>
      <c r="AA1339" s="494"/>
      <c r="AB1339" s="494"/>
      <c r="AC1339" s="501"/>
      <c r="AD1339" s="517"/>
      <c r="AE1339" s="518"/>
      <c r="AF1339" s="582"/>
      <c r="AG1339" s="494"/>
    </row>
    <row r="1340" spans="2:33" ht="15" customHeight="1">
      <c r="B1340" s="786"/>
      <c r="C1340" s="850"/>
      <c r="D1340" s="786"/>
      <c r="E1340" s="786"/>
      <c r="F1340" s="823"/>
      <c r="G1340" s="791"/>
      <c r="H1340" s="874"/>
      <c r="I1340" s="794"/>
      <c r="J1340" s="436" t="s">
        <v>185</v>
      </c>
      <c r="K1340" s="252"/>
      <c r="L1340" s="448">
        <f t="shared" si="121"/>
        <v>0</v>
      </c>
      <c r="M1340" s="439" t="e">
        <f>#REF!*(1-$O$5)</f>
        <v>#REF!</v>
      </c>
      <c r="N1340" s="797"/>
      <c r="O1340" s="800"/>
      <c r="P1340" s="778"/>
      <c r="Q1340" s="778"/>
      <c r="R1340" s="781"/>
      <c r="S1340" s="781"/>
      <c r="T1340" s="784"/>
      <c r="W1340" s="892"/>
      <c r="X1340" s="893"/>
      <c r="Y1340" s="890"/>
      <c r="Z1340" s="494"/>
      <c r="AA1340" s="494"/>
      <c r="AB1340" s="494"/>
      <c r="AC1340" s="501"/>
      <c r="AD1340" s="517"/>
      <c r="AE1340" s="518"/>
      <c r="AF1340" s="582"/>
      <c r="AG1340" s="494"/>
    </row>
    <row r="1341" spans="2:33" ht="15" customHeight="1">
      <c r="B1341" s="786"/>
      <c r="C1341" s="850"/>
      <c r="D1341" s="786"/>
      <c r="E1341" s="786"/>
      <c r="F1341" s="823"/>
      <c r="G1341" s="791"/>
      <c r="H1341" s="874"/>
      <c r="I1341" s="794"/>
      <c r="J1341" s="436" t="s">
        <v>220</v>
      </c>
      <c r="K1341" s="252"/>
      <c r="L1341" s="448">
        <f t="shared" si="121"/>
        <v>0</v>
      </c>
      <c r="M1341" s="439" t="e">
        <f>#REF!*(1-$O$5)</f>
        <v>#REF!</v>
      </c>
      <c r="N1341" s="797"/>
      <c r="O1341" s="800"/>
      <c r="P1341" s="778"/>
      <c r="Q1341" s="778"/>
      <c r="R1341" s="781"/>
      <c r="S1341" s="781"/>
      <c r="T1341" s="784"/>
      <c r="W1341" s="892"/>
      <c r="X1341" s="893"/>
      <c r="Y1341" s="890"/>
      <c r="Z1341" s="494"/>
      <c r="AA1341" s="494"/>
      <c r="AB1341" s="494"/>
      <c r="AC1341" s="501"/>
      <c r="AD1341" s="517"/>
      <c r="AE1341" s="518"/>
      <c r="AF1341" s="582"/>
      <c r="AG1341" s="494"/>
    </row>
    <row r="1342" spans="2:33" ht="15" customHeight="1">
      <c r="B1342" s="786"/>
      <c r="C1342" s="850"/>
      <c r="D1342" s="786"/>
      <c r="E1342" s="786"/>
      <c r="F1342" s="823"/>
      <c r="G1342" s="791"/>
      <c r="H1342" s="874"/>
      <c r="I1342" s="795"/>
      <c r="J1342" s="436" t="s">
        <v>226</v>
      </c>
      <c r="K1342" s="252"/>
      <c r="L1342" s="448">
        <f t="shared" si="121"/>
        <v>0</v>
      </c>
      <c r="M1342" s="439" t="e">
        <f>#REF!*(1-$O$5)</f>
        <v>#REF!</v>
      </c>
      <c r="N1342" s="798"/>
      <c r="O1342" s="801"/>
      <c r="P1342" s="779"/>
      <c r="Q1342" s="779"/>
      <c r="R1342" s="782"/>
      <c r="S1342" s="782"/>
      <c r="T1342" s="785"/>
      <c r="W1342" s="892"/>
      <c r="X1342" s="893"/>
      <c r="Y1342" s="890"/>
      <c r="Z1342" s="494"/>
      <c r="AA1342" s="494"/>
      <c r="AB1342" s="494"/>
      <c r="AC1342" s="501"/>
      <c r="AD1342" s="517"/>
      <c r="AE1342" s="518"/>
      <c r="AF1342" s="582"/>
      <c r="AG1342" s="494"/>
    </row>
    <row r="1343" spans="2:33" ht="15" customHeight="1">
      <c r="B1343" s="820">
        <v>328</v>
      </c>
      <c r="C1343" s="850" t="s">
        <v>895</v>
      </c>
      <c r="D1343" s="786">
        <v>1000</v>
      </c>
      <c r="E1343" s="786">
        <v>95</v>
      </c>
      <c r="F1343" s="823"/>
      <c r="G1343" s="791">
        <f t="shared" si="120"/>
        <v>0</v>
      </c>
      <c r="H1343" s="874">
        <f>G1343</f>
        <v>0</v>
      </c>
      <c r="I1343" s="793" t="e">
        <f>H1343*(1+$L$5)</f>
        <v>#REF!</v>
      </c>
      <c r="J1343" s="436" t="s">
        <v>207</v>
      </c>
      <c r="K1343" s="252"/>
      <c r="L1343" s="448">
        <f t="shared" si="121"/>
        <v>0</v>
      </c>
      <c r="M1343" s="439" t="e">
        <f>#REF!*(1-$O$5)</f>
        <v>#REF!</v>
      </c>
      <c r="N1343" s="796" t="e">
        <f>SUM(M1343*L1343,L1344*M1344,L1345*M1345,L1346*M1346)</f>
        <v>#REF!</v>
      </c>
      <c r="O1343" s="799">
        <v>24</v>
      </c>
      <c r="P1343" s="777" t="e">
        <f>O1343*N1343</f>
        <v>#REF!</v>
      </c>
      <c r="Q1343" s="777" t="e">
        <f>P1343*(1+$R$5)</f>
        <v>#REF!</v>
      </c>
      <c r="R1343" s="780" t="e">
        <f>P1343+O1343*H1343</f>
        <v>#REF!</v>
      </c>
      <c r="S1343" s="780" t="e">
        <f>O1343*I1343+Q1343</f>
        <v>#REF!</v>
      </c>
      <c r="T1343" s="783" t="e">
        <f>S1343*(1+$U$5)</f>
        <v>#REF!</v>
      </c>
      <c r="W1343" s="891"/>
      <c r="X1343" s="893"/>
      <c r="Y1343" s="890"/>
      <c r="Z1343" s="494"/>
      <c r="AA1343" s="494"/>
      <c r="AB1343" s="494"/>
      <c r="AC1343" s="501"/>
      <c r="AD1343" s="517"/>
      <c r="AE1343" s="518"/>
      <c r="AF1343" s="582"/>
      <c r="AG1343" s="494"/>
    </row>
    <row r="1344" spans="2:33" ht="15" customHeight="1">
      <c r="B1344" s="786"/>
      <c r="C1344" s="850"/>
      <c r="D1344" s="786"/>
      <c r="E1344" s="786"/>
      <c r="F1344" s="823"/>
      <c r="G1344" s="791"/>
      <c r="H1344" s="874"/>
      <c r="I1344" s="794"/>
      <c r="J1344" s="436" t="s">
        <v>185</v>
      </c>
      <c r="K1344" s="252"/>
      <c r="L1344" s="448">
        <f t="shared" si="121"/>
        <v>0</v>
      </c>
      <c r="M1344" s="439" t="e">
        <f>#REF!*(1-$O$5)</f>
        <v>#REF!</v>
      </c>
      <c r="N1344" s="797"/>
      <c r="O1344" s="800"/>
      <c r="P1344" s="778"/>
      <c r="Q1344" s="778"/>
      <c r="R1344" s="781"/>
      <c r="S1344" s="781"/>
      <c r="T1344" s="784"/>
      <c r="W1344" s="892"/>
      <c r="X1344" s="893"/>
      <c r="Y1344" s="890"/>
      <c r="Z1344" s="494"/>
      <c r="AA1344" s="494"/>
      <c r="AB1344" s="494"/>
      <c r="AC1344" s="501"/>
      <c r="AD1344" s="517"/>
      <c r="AE1344" s="518"/>
      <c r="AF1344" s="582"/>
      <c r="AG1344" s="494"/>
    </row>
    <row r="1345" spans="2:33" ht="15" customHeight="1">
      <c r="B1345" s="786"/>
      <c r="C1345" s="850"/>
      <c r="D1345" s="786"/>
      <c r="E1345" s="786"/>
      <c r="F1345" s="823"/>
      <c r="G1345" s="791"/>
      <c r="H1345" s="874"/>
      <c r="I1345" s="794"/>
      <c r="J1345" s="436" t="s">
        <v>220</v>
      </c>
      <c r="K1345" s="252"/>
      <c r="L1345" s="448">
        <f t="shared" si="121"/>
        <v>0</v>
      </c>
      <c r="M1345" s="439" t="e">
        <f>#REF!*(1-$O$5)</f>
        <v>#REF!</v>
      </c>
      <c r="N1345" s="797"/>
      <c r="O1345" s="800"/>
      <c r="P1345" s="778"/>
      <c r="Q1345" s="778"/>
      <c r="R1345" s="781"/>
      <c r="S1345" s="781"/>
      <c r="T1345" s="784"/>
      <c r="W1345" s="892"/>
      <c r="X1345" s="893"/>
      <c r="Y1345" s="890"/>
      <c r="Z1345" s="494"/>
      <c r="AA1345" s="494"/>
      <c r="AB1345" s="494"/>
      <c r="AC1345" s="501"/>
      <c r="AD1345" s="517"/>
      <c r="AE1345" s="518"/>
      <c r="AF1345" s="582"/>
      <c r="AG1345" s="494"/>
    </row>
    <row r="1346" spans="2:33" ht="15" customHeight="1">
      <c r="B1346" s="786"/>
      <c r="C1346" s="850"/>
      <c r="D1346" s="786"/>
      <c r="E1346" s="786"/>
      <c r="F1346" s="823"/>
      <c r="G1346" s="791"/>
      <c r="H1346" s="874"/>
      <c r="I1346" s="795"/>
      <c r="J1346" s="436" t="s">
        <v>226</v>
      </c>
      <c r="K1346" s="252"/>
      <c r="L1346" s="448">
        <f t="shared" si="121"/>
        <v>0</v>
      </c>
      <c r="M1346" s="439" t="e">
        <f>#REF!*(1-$O$5)</f>
        <v>#REF!</v>
      </c>
      <c r="N1346" s="798"/>
      <c r="O1346" s="801"/>
      <c r="P1346" s="779"/>
      <c r="Q1346" s="779"/>
      <c r="R1346" s="782"/>
      <c r="S1346" s="782"/>
      <c r="T1346" s="785"/>
      <c r="W1346" s="892"/>
      <c r="X1346" s="893"/>
      <c r="Y1346" s="890"/>
      <c r="Z1346" s="494"/>
      <c r="AA1346" s="494"/>
      <c r="AB1346" s="494"/>
      <c r="AC1346" s="501"/>
      <c r="AD1346" s="517"/>
      <c r="AE1346" s="518"/>
      <c r="AF1346" s="582"/>
      <c r="AG1346" s="494"/>
    </row>
    <row r="1347" spans="2:33" ht="15" customHeight="1">
      <c r="B1347" s="820">
        <v>329</v>
      </c>
      <c r="C1347" s="850" t="s">
        <v>896</v>
      </c>
      <c r="D1347" s="786">
        <v>1000</v>
      </c>
      <c r="E1347" s="786">
        <v>120</v>
      </c>
      <c r="F1347" s="823"/>
      <c r="G1347" s="791">
        <f t="shared" si="120"/>
        <v>0</v>
      </c>
      <c r="H1347" s="874">
        <f>G1347</f>
        <v>0</v>
      </c>
      <c r="I1347" s="793" t="e">
        <f>H1347*(1+$L$5)</f>
        <v>#REF!</v>
      </c>
      <c r="J1347" s="436" t="s">
        <v>207</v>
      </c>
      <c r="K1347" s="252"/>
      <c r="L1347" s="448">
        <f t="shared" si="121"/>
        <v>0</v>
      </c>
      <c r="M1347" s="439" t="e">
        <f>#REF!*(1-$O$5)</f>
        <v>#REF!</v>
      </c>
      <c r="N1347" s="796" t="e">
        <f>SUM(M1347*L1347,L1348*M1348,L1349*M1349,L1350*M1350)</f>
        <v>#REF!</v>
      </c>
      <c r="O1347" s="799">
        <v>25</v>
      </c>
      <c r="P1347" s="777" t="e">
        <f>O1347*N1347</f>
        <v>#REF!</v>
      </c>
      <c r="Q1347" s="777" t="e">
        <f>P1347*(1+$R$5)</f>
        <v>#REF!</v>
      </c>
      <c r="R1347" s="780" t="e">
        <f>P1347+O1347*H1347</f>
        <v>#REF!</v>
      </c>
      <c r="S1347" s="780" t="e">
        <f>O1347*I1347+Q1347</f>
        <v>#REF!</v>
      </c>
      <c r="T1347" s="783" t="e">
        <f>S1347*(1+$U$5)</f>
        <v>#REF!</v>
      </c>
      <c r="W1347" s="891"/>
      <c r="X1347" s="893"/>
      <c r="Y1347" s="890"/>
      <c r="Z1347" s="494"/>
      <c r="AA1347" s="494"/>
      <c r="AB1347" s="494"/>
      <c r="AC1347" s="501"/>
      <c r="AD1347" s="517"/>
      <c r="AE1347" s="518"/>
      <c r="AF1347" s="582"/>
      <c r="AG1347" s="494"/>
    </row>
    <row r="1348" spans="2:33" ht="15" customHeight="1">
      <c r="B1348" s="786"/>
      <c r="C1348" s="850"/>
      <c r="D1348" s="786"/>
      <c r="E1348" s="786"/>
      <c r="F1348" s="823"/>
      <c r="G1348" s="791"/>
      <c r="H1348" s="874"/>
      <c r="I1348" s="794"/>
      <c r="J1348" s="436" t="s">
        <v>185</v>
      </c>
      <c r="K1348" s="252"/>
      <c r="L1348" s="448">
        <f t="shared" si="121"/>
        <v>0</v>
      </c>
      <c r="M1348" s="439" t="e">
        <f>#REF!*(1-$O$5)</f>
        <v>#REF!</v>
      </c>
      <c r="N1348" s="797"/>
      <c r="O1348" s="800"/>
      <c r="P1348" s="778"/>
      <c r="Q1348" s="778"/>
      <c r="R1348" s="781"/>
      <c r="S1348" s="781"/>
      <c r="T1348" s="784"/>
      <c r="W1348" s="892"/>
      <c r="X1348" s="893"/>
      <c r="Y1348" s="890"/>
      <c r="Z1348" s="494"/>
      <c r="AA1348" s="494"/>
      <c r="AB1348" s="494"/>
      <c r="AC1348" s="501"/>
      <c r="AD1348" s="517"/>
      <c r="AE1348" s="518"/>
      <c r="AF1348" s="582"/>
      <c r="AG1348" s="494"/>
    </row>
    <row r="1349" spans="2:33" ht="15" customHeight="1">
      <c r="B1349" s="786"/>
      <c r="C1349" s="850"/>
      <c r="D1349" s="786"/>
      <c r="E1349" s="786"/>
      <c r="F1349" s="823"/>
      <c r="G1349" s="791"/>
      <c r="H1349" s="874"/>
      <c r="I1349" s="794"/>
      <c r="J1349" s="436" t="s">
        <v>220</v>
      </c>
      <c r="K1349" s="252"/>
      <c r="L1349" s="448">
        <f t="shared" si="121"/>
        <v>0</v>
      </c>
      <c r="M1349" s="439" t="e">
        <f>#REF!*(1-$O$5)</f>
        <v>#REF!</v>
      </c>
      <c r="N1349" s="797"/>
      <c r="O1349" s="800"/>
      <c r="P1349" s="778"/>
      <c r="Q1349" s="778"/>
      <c r="R1349" s="781"/>
      <c r="S1349" s="781"/>
      <c r="T1349" s="784"/>
      <c r="W1349" s="892"/>
      <c r="X1349" s="893"/>
      <c r="Y1349" s="890"/>
      <c r="Z1349" s="494"/>
      <c r="AA1349" s="494"/>
      <c r="AB1349" s="494"/>
      <c r="AC1349" s="501"/>
      <c r="AD1349" s="517"/>
      <c r="AE1349" s="518"/>
      <c r="AF1349" s="582"/>
      <c r="AG1349" s="494"/>
    </row>
    <row r="1350" spans="2:33" ht="15" customHeight="1">
      <c r="B1350" s="786"/>
      <c r="C1350" s="850"/>
      <c r="D1350" s="786"/>
      <c r="E1350" s="786"/>
      <c r="F1350" s="823"/>
      <c r="G1350" s="791"/>
      <c r="H1350" s="874"/>
      <c r="I1350" s="795"/>
      <c r="J1350" s="436" t="s">
        <v>226</v>
      </c>
      <c r="K1350" s="252"/>
      <c r="L1350" s="448">
        <f t="shared" si="121"/>
        <v>0</v>
      </c>
      <c r="M1350" s="439" t="e">
        <f>#REF!*(1-$O$5)</f>
        <v>#REF!</v>
      </c>
      <c r="N1350" s="798"/>
      <c r="O1350" s="801"/>
      <c r="P1350" s="779"/>
      <c r="Q1350" s="779"/>
      <c r="R1350" s="782"/>
      <c r="S1350" s="782"/>
      <c r="T1350" s="785"/>
      <c r="W1350" s="892"/>
      <c r="X1350" s="893"/>
      <c r="Y1350" s="890"/>
      <c r="Z1350" s="494"/>
      <c r="AA1350" s="494"/>
      <c r="AB1350" s="494"/>
      <c r="AC1350" s="501"/>
      <c r="AD1350" s="517"/>
      <c r="AE1350" s="518"/>
      <c r="AF1350" s="582"/>
      <c r="AG1350" s="494"/>
    </row>
    <row r="1351" spans="2:33" ht="15" customHeight="1">
      <c r="B1351" s="820">
        <v>330</v>
      </c>
      <c r="C1351" s="850" t="s">
        <v>897</v>
      </c>
      <c r="D1351" s="786">
        <v>1000</v>
      </c>
      <c r="E1351" s="786">
        <v>150</v>
      </c>
      <c r="F1351" s="823"/>
      <c r="G1351" s="791">
        <f t="shared" si="120"/>
        <v>0</v>
      </c>
      <c r="H1351" s="874">
        <f>G1351</f>
        <v>0</v>
      </c>
      <c r="I1351" s="793" t="e">
        <f>H1351*(1+$L$5)</f>
        <v>#REF!</v>
      </c>
      <c r="J1351" s="436" t="s">
        <v>207</v>
      </c>
      <c r="K1351" s="252"/>
      <c r="L1351" s="448">
        <f t="shared" si="121"/>
        <v>0</v>
      </c>
      <c r="M1351" s="439" t="e">
        <f>#REF!*(1-$O$5)</f>
        <v>#REF!</v>
      </c>
      <c r="N1351" s="796" t="e">
        <f>SUM(M1351*L1351,L1352*M1352,L1353*M1353,L1354*M1354)</f>
        <v>#REF!</v>
      </c>
      <c r="O1351" s="799">
        <v>26</v>
      </c>
      <c r="P1351" s="777" t="e">
        <f>O1351*N1351</f>
        <v>#REF!</v>
      </c>
      <c r="Q1351" s="777" t="e">
        <f>P1351*(1+$R$5)</f>
        <v>#REF!</v>
      </c>
      <c r="R1351" s="780" t="e">
        <f>P1351+O1351*H1351</f>
        <v>#REF!</v>
      </c>
      <c r="S1351" s="780" t="e">
        <f>O1351*I1351+Q1351</f>
        <v>#REF!</v>
      </c>
      <c r="T1351" s="783" t="e">
        <f>S1351*(1+$U$5)</f>
        <v>#REF!</v>
      </c>
      <c r="W1351" s="891"/>
      <c r="X1351" s="893"/>
      <c r="Y1351" s="890"/>
      <c r="Z1351" s="494"/>
      <c r="AA1351" s="494"/>
      <c r="AB1351" s="494"/>
      <c r="AC1351" s="501"/>
      <c r="AD1351" s="517"/>
      <c r="AE1351" s="518"/>
      <c r="AF1351" s="582"/>
      <c r="AG1351" s="494"/>
    </row>
    <row r="1352" spans="2:33" ht="15" customHeight="1">
      <c r="B1352" s="786"/>
      <c r="C1352" s="850"/>
      <c r="D1352" s="786"/>
      <c r="E1352" s="786"/>
      <c r="F1352" s="823"/>
      <c r="G1352" s="791"/>
      <c r="H1352" s="874"/>
      <c r="I1352" s="794"/>
      <c r="J1352" s="436" t="s">
        <v>185</v>
      </c>
      <c r="K1352" s="252"/>
      <c r="L1352" s="448">
        <f t="shared" si="121"/>
        <v>0</v>
      </c>
      <c r="M1352" s="439" t="e">
        <f>#REF!*(1-$O$5)</f>
        <v>#REF!</v>
      </c>
      <c r="N1352" s="797"/>
      <c r="O1352" s="800"/>
      <c r="P1352" s="778"/>
      <c r="Q1352" s="778"/>
      <c r="R1352" s="781"/>
      <c r="S1352" s="781"/>
      <c r="T1352" s="784"/>
      <c r="W1352" s="892"/>
      <c r="X1352" s="893"/>
      <c r="Y1352" s="890"/>
      <c r="Z1352" s="494"/>
      <c r="AA1352" s="494"/>
      <c r="AB1352" s="494"/>
      <c r="AC1352" s="501"/>
      <c r="AD1352" s="517"/>
      <c r="AE1352" s="518"/>
      <c r="AF1352" s="582"/>
      <c r="AG1352" s="494"/>
    </row>
    <row r="1353" spans="2:33" ht="15" customHeight="1">
      <c r="B1353" s="786"/>
      <c r="C1353" s="850"/>
      <c r="D1353" s="786"/>
      <c r="E1353" s="786"/>
      <c r="F1353" s="823"/>
      <c r="G1353" s="791"/>
      <c r="H1353" s="874"/>
      <c r="I1353" s="794"/>
      <c r="J1353" s="436" t="s">
        <v>220</v>
      </c>
      <c r="K1353" s="252"/>
      <c r="L1353" s="448">
        <f t="shared" si="121"/>
        <v>0</v>
      </c>
      <c r="M1353" s="439" t="e">
        <f>#REF!*(1-$O$5)</f>
        <v>#REF!</v>
      </c>
      <c r="N1353" s="797"/>
      <c r="O1353" s="800"/>
      <c r="P1353" s="778"/>
      <c r="Q1353" s="778"/>
      <c r="R1353" s="781"/>
      <c r="S1353" s="781"/>
      <c r="T1353" s="784"/>
      <c r="W1353" s="892"/>
      <c r="X1353" s="893"/>
      <c r="Y1353" s="890"/>
      <c r="Z1353" s="494"/>
      <c r="AA1353" s="494"/>
      <c r="AB1353" s="494"/>
      <c r="AC1353" s="501"/>
      <c r="AD1353" s="517"/>
      <c r="AE1353" s="518"/>
      <c r="AF1353" s="582"/>
      <c r="AG1353" s="494"/>
    </row>
    <row r="1354" spans="2:33" ht="15" customHeight="1">
      <c r="B1354" s="786"/>
      <c r="C1354" s="850"/>
      <c r="D1354" s="786"/>
      <c r="E1354" s="786"/>
      <c r="F1354" s="823"/>
      <c r="G1354" s="791"/>
      <c r="H1354" s="874"/>
      <c r="I1354" s="795"/>
      <c r="J1354" s="436" t="s">
        <v>226</v>
      </c>
      <c r="K1354" s="252"/>
      <c r="L1354" s="448">
        <f t="shared" si="121"/>
        <v>0</v>
      </c>
      <c r="M1354" s="439" t="e">
        <f>#REF!*(1-$O$5)</f>
        <v>#REF!</v>
      </c>
      <c r="N1354" s="798"/>
      <c r="O1354" s="801"/>
      <c r="P1354" s="779"/>
      <c r="Q1354" s="779"/>
      <c r="R1354" s="782"/>
      <c r="S1354" s="782"/>
      <c r="T1354" s="785"/>
      <c r="W1354" s="892"/>
      <c r="X1354" s="893"/>
      <c r="Y1354" s="890"/>
      <c r="Z1354" s="494"/>
      <c r="AA1354" s="494"/>
      <c r="AB1354" s="494"/>
      <c r="AC1354" s="501"/>
      <c r="AD1354" s="517"/>
      <c r="AE1354" s="518"/>
      <c r="AF1354" s="582"/>
      <c r="AG1354" s="494"/>
    </row>
    <row r="1355" spans="2:33" ht="15" customHeight="1">
      <c r="B1355" s="820">
        <v>331</v>
      </c>
      <c r="C1355" s="816" t="s">
        <v>878</v>
      </c>
      <c r="D1355" s="912"/>
      <c r="E1355" s="912"/>
      <c r="F1355" s="823"/>
      <c r="G1355" s="791">
        <f t="shared" si="120"/>
        <v>0</v>
      </c>
      <c r="H1355" s="874">
        <f>G1355</f>
        <v>0</v>
      </c>
      <c r="I1355" s="793" t="e">
        <f>H1355*(1+$L$5)</f>
        <v>#REF!</v>
      </c>
      <c r="J1355" s="436" t="s">
        <v>207</v>
      </c>
      <c r="K1355" s="252"/>
      <c r="L1355" s="448">
        <f t="shared" si="121"/>
        <v>0</v>
      </c>
      <c r="M1355" s="439" t="e">
        <f>#REF!*(1-$O$5)</f>
        <v>#REF!</v>
      </c>
      <c r="N1355" s="796" t="e">
        <f>SUM(M1355*L1355,L1356*M1356,L1357*M1357,L1358*M1358)</f>
        <v>#REF!</v>
      </c>
      <c r="O1355" s="799">
        <v>27</v>
      </c>
      <c r="P1355" s="777" t="e">
        <f>O1355*N1355</f>
        <v>#REF!</v>
      </c>
      <c r="Q1355" s="777" t="e">
        <f>P1355*(1+$R$5)</f>
        <v>#REF!</v>
      </c>
      <c r="R1355" s="780" t="e">
        <f>P1355+O1355*H1355</f>
        <v>#REF!</v>
      </c>
      <c r="S1355" s="780" t="e">
        <f>O1355*I1355+Q1355</f>
        <v>#REF!</v>
      </c>
      <c r="T1355" s="783" t="e">
        <f>S1355*(1+$U$5)</f>
        <v>#REF!</v>
      </c>
      <c r="W1355" s="891"/>
      <c r="X1355" s="893"/>
      <c r="Y1355" s="890"/>
      <c r="Z1355" s="494"/>
      <c r="AA1355" s="494"/>
      <c r="AB1355" s="494"/>
      <c r="AC1355" s="501"/>
      <c r="AD1355" s="517"/>
      <c r="AE1355" s="518"/>
      <c r="AF1355" s="582"/>
      <c r="AG1355" s="494"/>
    </row>
    <row r="1356" spans="2:33" ht="15" customHeight="1">
      <c r="B1356" s="786"/>
      <c r="C1356" s="816"/>
      <c r="D1356" s="912"/>
      <c r="E1356" s="912"/>
      <c r="F1356" s="823"/>
      <c r="G1356" s="791"/>
      <c r="H1356" s="874"/>
      <c r="I1356" s="794"/>
      <c r="J1356" s="436" t="s">
        <v>185</v>
      </c>
      <c r="K1356" s="252"/>
      <c r="L1356" s="448">
        <f t="shared" si="121"/>
        <v>0</v>
      </c>
      <c r="M1356" s="439" t="e">
        <f>#REF!*(1-$O$5)</f>
        <v>#REF!</v>
      </c>
      <c r="N1356" s="797"/>
      <c r="O1356" s="800"/>
      <c r="P1356" s="778"/>
      <c r="Q1356" s="778"/>
      <c r="R1356" s="781"/>
      <c r="S1356" s="781"/>
      <c r="T1356" s="784"/>
      <c r="W1356" s="892"/>
      <c r="X1356" s="893"/>
      <c r="Y1356" s="890"/>
      <c r="Z1356" s="494"/>
      <c r="AA1356" s="494"/>
      <c r="AB1356" s="494"/>
      <c r="AC1356" s="501"/>
      <c r="AD1356" s="517"/>
      <c r="AE1356" s="518"/>
      <c r="AF1356" s="582"/>
      <c r="AG1356" s="494"/>
    </row>
    <row r="1357" spans="2:33" ht="15" customHeight="1">
      <c r="B1357" s="786"/>
      <c r="C1357" s="816"/>
      <c r="D1357" s="912"/>
      <c r="E1357" s="912"/>
      <c r="F1357" s="823"/>
      <c r="G1357" s="791"/>
      <c r="H1357" s="874"/>
      <c r="I1357" s="794"/>
      <c r="J1357" s="436" t="s">
        <v>220</v>
      </c>
      <c r="K1357" s="252"/>
      <c r="L1357" s="448">
        <f t="shared" si="121"/>
        <v>0</v>
      </c>
      <c r="M1357" s="439" t="e">
        <f>#REF!*(1-$O$5)</f>
        <v>#REF!</v>
      </c>
      <c r="N1357" s="797"/>
      <c r="O1357" s="800"/>
      <c r="P1357" s="778"/>
      <c r="Q1357" s="778"/>
      <c r="R1357" s="781"/>
      <c r="S1357" s="781"/>
      <c r="T1357" s="784"/>
      <c r="W1357" s="892"/>
      <c r="X1357" s="893"/>
      <c r="Y1357" s="890"/>
      <c r="Z1357" s="494"/>
      <c r="AA1357" s="494"/>
      <c r="AB1357" s="494"/>
      <c r="AC1357" s="501"/>
      <c r="AD1357" s="517"/>
      <c r="AE1357" s="518"/>
      <c r="AF1357" s="582"/>
      <c r="AG1357" s="494"/>
    </row>
    <row r="1358" spans="2:33" ht="15" customHeight="1">
      <c r="B1358" s="786"/>
      <c r="C1358" s="816"/>
      <c r="D1358" s="912"/>
      <c r="E1358" s="912"/>
      <c r="F1358" s="823"/>
      <c r="G1358" s="791"/>
      <c r="H1358" s="874"/>
      <c r="I1358" s="795"/>
      <c r="J1358" s="436" t="s">
        <v>226</v>
      </c>
      <c r="K1358" s="252"/>
      <c r="L1358" s="448">
        <f t="shared" si="121"/>
        <v>0</v>
      </c>
      <c r="M1358" s="439" t="e">
        <f>#REF!*(1-$O$5)</f>
        <v>#REF!</v>
      </c>
      <c r="N1358" s="798"/>
      <c r="O1358" s="801"/>
      <c r="P1358" s="779"/>
      <c r="Q1358" s="779"/>
      <c r="R1358" s="782"/>
      <c r="S1358" s="782"/>
      <c r="T1358" s="785"/>
      <c r="W1358" s="892"/>
      <c r="X1358" s="893"/>
      <c r="Y1358" s="890"/>
      <c r="Z1358" s="494"/>
      <c r="AA1358" s="494"/>
      <c r="AB1358" s="494"/>
      <c r="AC1358" s="501"/>
      <c r="AD1358" s="517"/>
      <c r="AE1358" s="518"/>
      <c r="AF1358" s="582"/>
      <c r="AG1358" s="494"/>
    </row>
    <row r="1359" spans="2:33" ht="15" customHeight="1">
      <c r="B1359" s="820">
        <v>332</v>
      </c>
      <c r="C1359" s="816" t="s">
        <v>879</v>
      </c>
      <c r="D1359" s="912"/>
      <c r="E1359" s="912"/>
      <c r="F1359" s="823"/>
      <c r="G1359" s="791">
        <f t="shared" si="120"/>
        <v>0</v>
      </c>
      <c r="H1359" s="874">
        <f>G1359</f>
        <v>0</v>
      </c>
      <c r="I1359" s="793" t="e">
        <f>H1359*(1+$L$5)</f>
        <v>#REF!</v>
      </c>
      <c r="J1359" s="436" t="s">
        <v>207</v>
      </c>
      <c r="K1359" s="252"/>
      <c r="L1359" s="448">
        <f t="shared" si="121"/>
        <v>0</v>
      </c>
      <c r="M1359" s="439" t="e">
        <f>#REF!*(1-$O$5)</f>
        <v>#REF!</v>
      </c>
      <c r="N1359" s="796" t="e">
        <f>SUM(M1359*L1359,L1360*M1360,L1361*M1361,L1362*M1362)</f>
        <v>#REF!</v>
      </c>
      <c r="O1359" s="799">
        <v>28</v>
      </c>
      <c r="P1359" s="777" t="e">
        <f>O1359*N1359</f>
        <v>#REF!</v>
      </c>
      <c r="Q1359" s="777" t="e">
        <f>P1359*(1+$R$5)</f>
        <v>#REF!</v>
      </c>
      <c r="R1359" s="780" t="e">
        <f>P1359+O1359*H1359</f>
        <v>#REF!</v>
      </c>
      <c r="S1359" s="780" t="e">
        <f>O1359*I1359+Q1359</f>
        <v>#REF!</v>
      </c>
      <c r="T1359" s="783" t="e">
        <f>S1359*(1+$U$5)</f>
        <v>#REF!</v>
      </c>
      <c r="W1359" s="891"/>
      <c r="X1359" s="893"/>
      <c r="Y1359" s="890"/>
      <c r="Z1359" s="494"/>
      <c r="AA1359" s="494"/>
      <c r="AB1359" s="494"/>
      <c r="AC1359" s="501"/>
      <c r="AD1359" s="517"/>
      <c r="AE1359" s="518"/>
      <c r="AF1359" s="582"/>
      <c r="AG1359" s="494"/>
    </row>
    <row r="1360" spans="2:33" ht="12.75" customHeight="1">
      <c r="B1360" s="786"/>
      <c r="C1360" s="816"/>
      <c r="D1360" s="912"/>
      <c r="E1360" s="912"/>
      <c r="F1360" s="823"/>
      <c r="G1360" s="791"/>
      <c r="H1360" s="874"/>
      <c r="I1360" s="794"/>
      <c r="J1360" s="436" t="s">
        <v>185</v>
      </c>
      <c r="K1360" s="252"/>
      <c r="L1360" s="448">
        <f t="shared" si="121"/>
        <v>0</v>
      </c>
      <c r="M1360" s="439" t="e">
        <f>#REF!*(1-$O$5)</f>
        <v>#REF!</v>
      </c>
      <c r="N1360" s="797"/>
      <c r="O1360" s="800"/>
      <c r="P1360" s="778"/>
      <c r="Q1360" s="778"/>
      <c r="R1360" s="781"/>
      <c r="S1360" s="781"/>
      <c r="T1360" s="784"/>
      <c r="W1360" s="892"/>
      <c r="X1360" s="893"/>
      <c r="Y1360" s="890"/>
      <c r="Z1360" s="494"/>
      <c r="AA1360" s="494"/>
      <c r="AB1360" s="494"/>
      <c r="AC1360" s="501"/>
      <c r="AD1360" s="517"/>
      <c r="AE1360" s="518"/>
      <c r="AF1360" s="582"/>
      <c r="AG1360" s="494"/>
    </row>
    <row r="1361" spans="2:33">
      <c r="B1361" s="786"/>
      <c r="C1361" s="816"/>
      <c r="D1361" s="912"/>
      <c r="E1361" s="912"/>
      <c r="F1361" s="823"/>
      <c r="G1361" s="791"/>
      <c r="H1361" s="874"/>
      <c r="I1361" s="794"/>
      <c r="J1361" s="436" t="s">
        <v>220</v>
      </c>
      <c r="K1361" s="252"/>
      <c r="L1361" s="448">
        <f t="shared" si="121"/>
        <v>0</v>
      </c>
      <c r="M1361" s="439" t="e">
        <f>#REF!*(1-$O$5)</f>
        <v>#REF!</v>
      </c>
      <c r="N1361" s="797"/>
      <c r="O1361" s="800"/>
      <c r="P1361" s="778"/>
      <c r="Q1361" s="778"/>
      <c r="R1361" s="781"/>
      <c r="S1361" s="781"/>
      <c r="T1361" s="784"/>
      <c r="W1361" s="892"/>
      <c r="X1361" s="893"/>
      <c r="Y1361" s="890"/>
      <c r="Z1361" s="494"/>
      <c r="AA1361" s="494"/>
      <c r="AB1361" s="494"/>
      <c r="AC1361" s="501"/>
      <c r="AD1361" s="517"/>
      <c r="AE1361" s="518"/>
      <c r="AF1361" s="582"/>
      <c r="AG1361" s="494"/>
    </row>
    <row r="1362" spans="2:33">
      <c r="B1362" s="786"/>
      <c r="C1362" s="816"/>
      <c r="D1362" s="912"/>
      <c r="E1362" s="912"/>
      <c r="F1362" s="823"/>
      <c r="G1362" s="791"/>
      <c r="H1362" s="874"/>
      <c r="I1362" s="795"/>
      <c r="J1362" s="436" t="s">
        <v>226</v>
      </c>
      <c r="K1362" s="252"/>
      <c r="L1362" s="448">
        <f t="shared" si="121"/>
        <v>0</v>
      </c>
      <c r="M1362" s="439" t="e">
        <f>#REF!*(1-$O$5)</f>
        <v>#REF!</v>
      </c>
      <c r="N1362" s="798"/>
      <c r="O1362" s="801"/>
      <c r="P1362" s="779"/>
      <c r="Q1362" s="779"/>
      <c r="R1362" s="782"/>
      <c r="S1362" s="782"/>
      <c r="T1362" s="785"/>
      <c r="W1362" s="892"/>
      <c r="X1362" s="893"/>
      <c r="Y1362" s="890"/>
      <c r="Z1362" s="494"/>
      <c r="AA1362" s="494"/>
      <c r="AB1362" s="494"/>
      <c r="AC1362" s="501"/>
      <c r="AD1362" s="517"/>
      <c r="AE1362" s="518"/>
      <c r="AF1362" s="582"/>
      <c r="AG1362" s="494"/>
    </row>
    <row r="1363" spans="2:33">
      <c r="B1363" s="820">
        <v>333</v>
      </c>
      <c r="C1363" s="816" t="s">
        <v>880</v>
      </c>
      <c r="D1363" s="912"/>
      <c r="E1363" s="912"/>
      <c r="F1363" s="823"/>
      <c r="G1363" s="791">
        <f t="shared" si="120"/>
        <v>0</v>
      </c>
      <c r="H1363" s="874">
        <f>G1363</f>
        <v>0</v>
      </c>
      <c r="I1363" s="793" t="e">
        <f>H1363*(1+$L$5)</f>
        <v>#REF!</v>
      </c>
      <c r="J1363" s="436" t="s">
        <v>207</v>
      </c>
      <c r="K1363" s="252"/>
      <c r="L1363" s="448">
        <f t="shared" si="121"/>
        <v>0</v>
      </c>
      <c r="M1363" s="439" t="e">
        <f>#REF!*(1-$O$5)</f>
        <v>#REF!</v>
      </c>
      <c r="N1363" s="796" t="e">
        <f>SUM(M1363*L1363,L1364*M1364,L1365*M1365,L1366*M1366)</f>
        <v>#REF!</v>
      </c>
      <c r="O1363" s="799">
        <v>29</v>
      </c>
      <c r="P1363" s="777" t="e">
        <f>O1363*N1363</f>
        <v>#REF!</v>
      </c>
      <c r="Q1363" s="777" t="e">
        <f>P1363*(1+$R$5)</f>
        <v>#REF!</v>
      </c>
      <c r="R1363" s="780" t="e">
        <f>P1363+O1363*H1363</f>
        <v>#REF!</v>
      </c>
      <c r="S1363" s="780" t="e">
        <f>O1363*I1363+Q1363</f>
        <v>#REF!</v>
      </c>
      <c r="T1363" s="783" t="e">
        <f>S1363*(1+$U$5)</f>
        <v>#REF!</v>
      </c>
      <c r="W1363" s="891"/>
      <c r="X1363" s="893"/>
      <c r="Y1363" s="890"/>
      <c r="Z1363" s="494"/>
      <c r="AA1363" s="494"/>
      <c r="AB1363" s="494"/>
      <c r="AC1363" s="501"/>
      <c r="AD1363" s="517"/>
      <c r="AE1363" s="518"/>
      <c r="AF1363" s="582"/>
      <c r="AG1363" s="494"/>
    </row>
    <row r="1364" spans="2:33" ht="12.75" customHeight="1">
      <c r="B1364" s="786"/>
      <c r="C1364" s="816"/>
      <c r="D1364" s="912"/>
      <c r="E1364" s="912"/>
      <c r="F1364" s="823"/>
      <c r="G1364" s="791"/>
      <c r="H1364" s="874"/>
      <c r="I1364" s="794"/>
      <c r="J1364" s="436" t="s">
        <v>185</v>
      </c>
      <c r="K1364" s="252"/>
      <c r="L1364" s="448">
        <f t="shared" si="121"/>
        <v>0</v>
      </c>
      <c r="M1364" s="439" t="e">
        <f>#REF!*(1-$O$5)</f>
        <v>#REF!</v>
      </c>
      <c r="N1364" s="797"/>
      <c r="O1364" s="800"/>
      <c r="P1364" s="778"/>
      <c r="Q1364" s="778"/>
      <c r="R1364" s="781"/>
      <c r="S1364" s="781"/>
      <c r="T1364" s="784"/>
      <c r="W1364" s="892"/>
      <c r="X1364" s="893"/>
      <c r="Y1364" s="890"/>
      <c r="Z1364" s="494"/>
      <c r="AA1364" s="494"/>
      <c r="AB1364" s="494"/>
      <c r="AC1364" s="501"/>
      <c r="AD1364" s="517"/>
      <c r="AE1364" s="518"/>
      <c r="AF1364" s="582"/>
      <c r="AG1364" s="494"/>
    </row>
    <row r="1365" spans="2:33">
      <c r="B1365" s="786"/>
      <c r="C1365" s="816"/>
      <c r="D1365" s="912"/>
      <c r="E1365" s="912"/>
      <c r="F1365" s="823"/>
      <c r="G1365" s="791"/>
      <c r="H1365" s="874"/>
      <c r="I1365" s="794"/>
      <c r="J1365" s="436" t="s">
        <v>220</v>
      </c>
      <c r="K1365" s="252"/>
      <c r="L1365" s="448">
        <f t="shared" si="121"/>
        <v>0</v>
      </c>
      <c r="M1365" s="439" t="e">
        <f>#REF!*(1-$O$5)</f>
        <v>#REF!</v>
      </c>
      <c r="N1365" s="797"/>
      <c r="O1365" s="800"/>
      <c r="P1365" s="778"/>
      <c r="Q1365" s="778"/>
      <c r="R1365" s="781"/>
      <c r="S1365" s="781"/>
      <c r="T1365" s="784"/>
      <c r="W1365" s="892"/>
      <c r="X1365" s="893"/>
      <c r="Y1365" s="890"/>
      <c r="Z1365" s="494"/>
      <c r="AA1365" s="494"/>
      <c r="AB1365" s="494"/>
      <c r="AC1365" s="501"/>
      <c r="AD1365" s="517"/>
      <c r="AE1365" s="518"/>
      <c r="AF1365" s="582"/>
      <c r="AG1365" s="494"/>
    </row>
    <row r="1366" spans="2:33">
      <c r="B1366" s="786"/>
      <c r="C1366" s="816"/>
      <c r="D1366" s="912"/>
      <c r="E1366" s="912"/>
      <c r="F1366" s="823"/>
      <c r="G1366" s="791"/>
      <c r="H1366" s="874"/>
      <c r="I1366" s="795"/>
      <c r="J1366" s="436" t="s">
        <v>226</v>
      </c>
      <c r="K1366" s="252"/>
      <c r="L1366" s="448">
        <f t="shared" si="121"/>
        <v>0</v>
      </c>
      <c r="M1366" s="439" t="e">
        <f>#REF!*(1-$O$5)</f>
        <v>#REF!</v>
      </c>
      <c r="N1366" s="798"/>
      <c r="O1366" s="801"/>
      <c r="P1366" s="779"/>
      <c r="Q1366" s="779"/>
      <c r="R1366" s="782"/>
      <c r="S1366" s="782"/>
      <c r="T1366" s="785"/>
      <c r="W1366" s="892"/>
      <c r="X1366" s="893"/>
      <c r="Y1366" s="890"/>
      <c r="Z1366" s="494"/>
      <c r="AA1366" s="494"/>
      <c r="AB1366" s="494"/>
      <c r="AC1366" s="501"/>
      <c r="AD1366" s="517"/>
      <c r="AE1366" s="518"/>
      <c r="AF1366" s="582"/>
      <c r="AG1366" s="494"/>
    </row>
    <row r="1367" spans="2:33">
      <c r="B1367" s="820">
        <v>334</v>
      </c>
      <c r="C1367" s="816" t="s">
        <v>881</v>
      </c>
      <c r="D1367" s="912"/>
      <c r="E1367" s="912"/>
      <c r="F1367" s="823"/>
      <c r="G1367" s="791">
        <f t="shared" si="120"/>
        <v>0</v>
      </c>
      <c r="H1367" s="874">
        <f>G1367</f>
        <v>0</v>
      </c>
      <c r="I1367" s="793" t="e">
        <f>H1367*(1+$L$5)</f>
        <v>#REF!</v>
      </c>
      <c r="J1367" s="436" t="s">
        <v>207</v>
      </c>
      <c r="K1367" s="252"/>
      <c r="L1367" s="448">
        <f t="shared" si="121"/>
        <v>0</v>
      </c>
      <c r="M1367" s="439" t="e">
        <f>#REF!*(1-$O$5)</f>
        <v>#REF!</v>
      </c>
      <c r="N1367" s="796" t="e">
        <f>SUM(M1367*L1367,L1368*M1368,L1369*M1369,L1370*M1370)</f>
        <v>#REF!</v>
      </c>
      <c r="O1367" s="799">
        <v>30</v>
      </c>
      <c r="P1367" s="777" t="e">
        <f>O1367*N1367</f>
        <v>#REF!</v>
      </c>
      <c r="Q1367" s="777" t="e">
        <f>P1367*(1+$R$5)</f>
        <v>#REF!</v>
      </c>
      <c r="R1367" s="780" t="e">
        <f>P1367+O1367*H1367</f>
        <v>#REF!</v>
      </c>
      <c r="S1367" s="780" t="e">
        <f>O1367*I1367+Q1367</f>
        <v>#REF!</v>
      </c>
      <c r="T1367" s="783" t="e">
        <f>S1367*(1+$U$5)</f>
        <v>#REF!</v>
      </c>
      <c r="W1367" s="891"/>
      <c r="X1367" s="893"/>
      <c r="Y1367" s="890"/>
      <c r="Z1367" s="494"/>
      <c r="AA1367" s="494"/>
      <c r="AB1367" s="494"/>
      <c r="AC1367" s="501"/>
      <c r="AD1367" s="517"/>
      <c r="AE1367" s="518"/>
      <c r="AF1367" s="582"/>
      <c r="AG1367" s="494"/>
    </row>
    <row r="1368" spans="2:33" ht="12.75" customHeight="1">
      <c r="B1368" s="786"/>
      <c r="C1368" s="816"/>
      <c r="D1368" s="912"/>
      <c r="E1368" s="912"/>
      <c r="F1368" s="823"/>
      <c r="G1368" s="791"/>
      <c r="H1368" s="874"/>
      <c r="I1368" s="794"/>
      <c r="J1368" s="436" t="s">
        <v>185</v>
      </c>
      <c r="K1368" s="252"/>
      <c r="L1368" s="448">
        <f t="shared" si="121"/>
        <v>0</v>
      </c>
      <c r="M1368" s="439" t="e">
        <f>#REF!*(1-$O$5)</f>
        <v>#REF!</v>
      </c>
      <c r="N1368" s="797"/>
      <c r="O1368" s="800"/>
      <c r="P1368" s="778"/>
      <c r="Q1368" s="778"/>
      <c r="R1368" s="781"/>
      <c r="S1368" s="781"/>
      <c r="T1368" s="784"/>
      <c r="W1368" s="892"/>
      <c r="X1368" s="893"/>
      <c r="Y1368" s="890"/>
      <c r="Z1368" s="494"/>
      <c r="AA1368" s="494"/>
      <c r="AB1368" s="494"/>
      <c r="AC1368" s="501"/>
      <c r="AD1368" s="517"/>
      <c r="AE1368" s="518"/>
      <c r="AF1368" s="582"/>
      <c r="AG1368" s="494"/>
    </row>
    <row r="1369" spans="2:33">
      <c r="B1369" s="786"/>
      <c r="C1369" s="816"/>
      <c r="D1369" s="912"/>
      <c r="E1369" s="912"/>
      <c r="F1369" s="823"/>
      <c r="G1369" s="791"/>
      <c r="H1369" s="874"/>
      <c r="I1369" s="794"/>
      <c r="J1369" s="436" t="s">
        <v>220</v>
      </c>
      <c r="K1369" s="252"/>
      <c r="L1369" s="448">
        <f t="shared" si="121"/>
        <v>0</v>
      </c>
      <c r="M1369" s="439" t="e">
        <f>#REF!*(1-$O$5)</f>
        <v>#REF!</v>
      </c>
      <c r="N1369" s="797"/>
      <c r="O1369" s="800"/>
      <c r="P1369" s="778"/>
      <c r="Q1369" s="778"/>
      <c r="R1369" s="781"/>
      <c r="S1369" s="781"/>
      <c r="T1369" s="784"/>
      <c r="W1369" s="892"/>
      <c r="X1369" s="893"/>
      <c r="Y1369" s="890"/>
      <c r="Z1369" s="494"/>
      <c r="AA1369" s="494"/>
      <c r="AB1369" s="494"/>
      <c r="AC1369" s="501"/>
      <c r="AD1369" s="517"/>
      <c r="AE1369" s="518"/>
      <c r="AF1369" s="582"/>
      <c r="AG1369" s="494"/>
    </row>
    <row r="1370" spans="2:33">
      <c r="B1370" s="786"/>
      <c r="C1370" s="816"/>
      <c r="D1370" s="912"/>
      <c r="E1370" s="912"/>
      <c r="F1370" s="823"/>
      <c r="G1370" s="791"/>
      <c r="H1370" s="874"/>
      <c r="I1370" s="795"/>
      <c r="J1370" s="436" t="s">
        <v>226</v>
      </c>
      <c r="K1370" s="252"/>
      <c r="L1370" s="448">
        <f t="shared" si="121"/>
        <v>0</v>
      </c>
      <c r="M1370" s="439" t="e">
        <f>#REF!*(1-$O$5)</f>
        <v>#REF!</v>
      </c>
      <c r="N1370" s="798"/>
      <c r="O1370" s="801"/>
      <c r="P1370" s="779"/>
      <c r="Q1370" s="779"/>
      <c r="R1370" s="782"/>
      <c r="S1370" s="782"/>
      <c r="T1370" s="785"/>
      <c r="W1370" s="892"/>
      <c r="X1370" s="893"/>
      <c r="Y1370" s="890"/>
      <c r="Z1370" s="494"/>
      <c r="AA1370" s="494"/>
      <c r="AB1370" s="494"/>
      <c r="AC1370" s="501"/>
      <c r="AD1370" s="517"/>
      <c r="AE1370" s="518"/>
      <c r="AF1370" s="582"/>
      <c r="AG1370" s="494"/>
    </row>
    <row r="1371" spans="2:33">
      <c r="B1371" s="820">
        <v>335</v>
      </c>
      <c r="C1371" s="816" t="s">
        <v>882</v>
      </c>
      <c r="D1371" s="912"/>
      <c r="E1371" s="786">
        <v>16</v>
      </c>
      <c r="F1371" s="823"/>
      <c r="G1371" s="791">
        <f t="shared" si="120"/>
        <v>0</v>
      </c>
      <c r="H1371" s="874">
        <f>G1371</f>
        <v>0</v>
      </c>
      <c r="I1371" s="793" t="e">
        <f>H1371*(1+$L$5)</f>
        <v>#REF!</v>
      </c>
      <c r="J1371" s="436" t="s">
        <v>207</v>
      </c>
      <c r="K1371" s="252"/>
      <c r="L1371" s="448">
        <f t="shared" si="121"/>
        <v>0</v>
      </c>
      <c r="M1371" s="439" t="e">
        <f>#REF!*(1-$O$5)</f>
        <v>#REF!</v>
      </c>
      <c r="N1371" s="796" t="e">
        <f>SUM(M1371*L1371,L1372*M1372,L1373*M1373,L1374*M1374)</f>
        <v>#REF!</v>
      </c>
      <c r="O1371" s="799">
        <v>31</v>
      </c>
      <c r="P1371" s="777" t="e">
        <f>O1371*N1371</f>
        <v>#REF!</v>
      </c>
      <c r="Q1371" s="777" t="e">
        <f>P1371*(1+$R$5)</f>
        <v>#REF!</v>
      </c>
      <c r="R1371" s="780" t="e">
        <f>P1371+O1371*H1371</f>
        <v>#REF!</v>
      </c>
      <c r="S1371" s="780" t="e">
        <f>O1371*I1371+Q1371</f>
        <v>#REF!</v>
      </c>
      <c r="T1371" s="783" t="e">
        <f>S1371*(1+$U$5)</f>
        <v>#REF!</v>
      </c>
      <c r="W1371" s="891"/>
      <c r="X1371" s="893"/>
      <c r="Y1371" s="890"/>
      <c r="Z1371" s="494"/>
      <c r="AA1371" s="494"/>
      <c r="AB1371" s="494"/>
      <c r="AC1371" s="501"/>
      <c r="AD1371" s="517"/>
      <c r="AE1371" s="518"/>
      <c r="AF1371" s="582"/>
      <c r="AG1371" s="494"/>
    </row>
    <row r="1372" spans="2:33" ht="12.75" customHeight="1">
      <c r="B1372" s="786"/>
      <c r="C1372" s="816"/>
      <c r="D1372" s="912"/>
      <c r="E1372" s="786"/>
      <c r="F1372" s="823"/>
      <c r="G1372" s="791"/>
      <c r="H1372" s="874"/>
      <c r="I1372" s="794"/>
      <c r="J1372" s="436" t="s">
        <v>185</v>
      </c>
      <c r="K1372" s="252"/>
      <c r="L1372" s="448">
        <f t="shared" si="121"/>
        <v>0</v>
      </c>
      <c r="M1372" s="439" t="e">
        <f>#REF!*(1-$O$5)</f>
        <v>#REF!</v>
      </c>
      <c r="N1372" s="797"/>
      <c r="O1372" s="800"/>
      <c r="P1372" s="778"/>
      <c r="Q1372" s="778"/>
      <c r="R1372" s="781"/>
      <c r="S1372" s="781"/>
      <c r="T1372" s="784"/>
      <c r="W1372" s="892"/>
      <c r="X1372" s="893"/>
      <c r="Y1372" s="890"/>
      <c r="Z1372" s="494"/>
      <c r="AA1372" s="494"/>
      <c r="AB1372" s="494"/>
      <c r="AC1372" s="501"/>
      <c r="AD1372" s="517"/>
      <c r="AE1372" s="518"/>
      <c r="AF1372" s="582"/>
      <c r="AG1372" s="494"/>
    </row>
    <row r="1373" spans="2:33">
      <c r="B1373" s="786"/>
      <c r="C1373" s="816"/>
      <c r="D1373" s="912"/>
      <c r="E1373" s="786"/>
      <c r="F1373" s="823"/>
      <c r="G1373" s="791"/>
      <c r="H1373" s="874"/>
      <c r="I1373" s="794"/>
      <c r="J1373" s="436" t="s">
        <v>220</v>
      </c>
      <c r="K1373" s="252"/>
      <c r="L1373" s="448">
        <f t="shared" si="121"/>
        <v>0</v>
      </c>
      <c r="M1373" s="439" t="e">
        <f>#REF!*(1-$O$5)</f>
        <v>#REF!</v>
      </c>
      <c r="N1373" s="797"/>
      <c r="O1373" s="800"/>
      <c r="P1373" s="778"/>
      <c r="Q1373" s="778"/>
      <c r="R1373" s="781"/>
      <c r="S1373" s="781"/>
      <c r="T1373" s="784"/>
      <c r="W1373" s="892"/>
      <c r="X1373" s="893"/>
      <c r="Y1373" s="890"/>
      <c r="Z1373" s="494"/>
      <c r="AA1373" s="494"/>
      <c r="AB1373" s="494"/>
      <c r="AC1373" s="501"/>
      <c r="AD1373" s="517"/>
      <c r="AE1373" s="518"/>
      <c r="AF1373" s="582"/>
      <c r="AG1373" s="494"/>
    </row>
    <row r="1374" spans="2:33">
      <c r="B1374" s="786"/>
      <c r="C1374" s="816"/>
      <c r="D1374" s="912"/>
      <c r="E1374" s="786"/>
      <c r="F1374" s="823"/>
      <c r="G1374" s="791"/>
      <c r="H1374" s="874"/>
      <c r="I1374" s="795"/>
      <c r="J1374" s="436" t="s">
        <v>226</v>
      </c>
      <c r="K1374" s="252"/>
      <c r="L1374" s="448">
        <f t="shared" si="121"/>
        <v>0</v>
      </c>
      <c r="M1374" s="439" t="e">
        <f>#REF!*(1-$O$5)</f>
        <v>#REF!</v>
      </c>
      <c r="N1374" s="798"/>
      <c r="O1374" s="801"/>
      <c r="P1374" s="779"/>
      <c r="Q1374" s="779"/>
      <c r="R1374" s="782"/>
      <c r="S1374" s="782"/>
      <c r="T1374" s="785"/>
      <c r="W1374" s="892"/>
      <c r="X1374" s="893"/>
      <c r="Y1374" s="890"/>
      <c r="Z1374" s="494"/>
      <c r="AA1374" s="494"/>
      <c r="AB1374" s="494"/>
      <c r="AC1374" s="501"/>
      <c r="AD1374" s="517"/>
      <c r="AE1374" s="518"/>
      <c r="AF1374" s="582"/>
      <c r="AG1374" s="494"/>
    </row>
    <row r="1375" spans="2:33">
      <c r="B1375" s="820">
        <v>336</v>
      </c>
      <c r="C1375" s="816" t="s">
        <v>883</v>
      </c>
      <c r="D1375" s="881"/>
      <c r="E1375" s="881"/>
      <c r="F1375" s="823"/>
      <c r="G1375" s="791">
        <f t="shared" si="120"/>
        <v>0</v>
      </c>
      <c r="H1375" s="874">
        <f>G1375</f>
        <v>0</v>
      </c>
      <c r="I1375" s="793" t="e">
        <f>H1375*(1+$L$5)</f>
        <v>#REF!</v>
      </c>
      <c r="J1375" s="436" t="s">
        <v>207</v>
      </c>
      <c r="K1375" s="252"/>
      <c r="L1375" s="448">
        <f t="shared" si="121"/>
        <v>0</v>
      </c>
      <c r="M1375" s="439" t="e">
        <f>#REF!*(1-$O$5)</f>
        <v>#REF!</v>
      </c>
      <c r="N1375" s="796" t="e">
        <f>SUM(M1375*L1375,L1376*M1376,L1377*M1377,L1378*M1378)</f>
        <v>#REF!</v>
      </c>
      <c r="O1375" s="799">
        <v>32</v>
      </c>
      <c r="P1375" s="777" t="e">
        <f>O1375*N1375</f>
        <v>#REF!</v>
      </c>
      <c r="Q1375" s="777" t="e">
        <f>P1375*(1+$R$5)</f>
        <v>#REF!</v>
      </c>
      <c r="R1375" s="780" t="e">
        <f>P1375+O1375*H1375</f>
        <v>#REF!</v>
      </c>
      <c r="S1375" s="780" t="e">
        <f>O1375*I1375+Q1375</f>
        <v>#REF!</v>
      </c>
      <c r="T1375" s="783" t="e">
        <f>S1375*(1+$U$5)</f>
        <v>#REF!</v>
      </c>
      <c r="W1375" s="891"/>
      <c r="X1375" s="893"/>
      <c r="Y1375" s="890"/>
      <c r="Z1375" s="494"/>
      <c r="AA1375" s="494"/>
      <c r="AB1375" s="494"/>
      <c r="AC1375" s="501"/>
      <c r="AD1375" s="517"/>
      <c r="AE1375" s="518"/>
      <c r="AF1375" s="582"/>
      <c r="AG1375" s="494"/>
    </row>
    <row r="1376" spans="2:33" ht="12.75" customHeight="1">
      <c r="B1376" s="786"/>
      <c r="C1376" s="816"/>
      <c r="D1376" s="882"/>
      <c r="E1376" s="882"/>
      <c r="F1376" s="823"/>
      <c r="G1376" s="791"/>
      <c r="H1376" s="874"/>
      <c r="I1376" s="794"/>
      <c r="J1376" s="436" t="s">
        <v>185</v>
      </c>
      <c r="K1376" s="252"/>
      <c r="L1376" s="448">
        <f t="shared" si="121"/>
        <v>0</v>
      </c>
      <c r="M1376" s="439" t="e">
        <f>#REF!*(1-$O$5)</f>
        <v>#REF!</v>
      </c>
      <c r="N1376" s="797"/>
      <c r="O1376" s="800"/>
      <c r="P1376" s="778"/>
      <c r="Q1376" s="778"/>
      <c r="R1376" s="781"/>
      <c r="S1376" s="781"/>
      <c r="T1376" s="784"/>
      <c r="W1376" s="892"/>
      <c r="X1376" s="893"/>
      <c r="Y1376" s="890"/>
      <c r="Z1376" s="494"/>
      <c r="AA1376" s="494"/>
      <c r="AB1376" s="494"/>
      <c r="AC1376" s="501"/>
      <c r="AD1376" s="517"/>
      <c r="AE1376" s="518"/>
      <c r="AF1376" s="582"/>
      <c r="AG1376" s="494"/>
    </row>
    <row r="1377" spans="2:33">
      <c r="B1377" s="786"/>
      <c r="C1377" s="816"/>
      <c r="D1377" s="882"/>
      <c r="E1377" s="882"/>
      <c r="F1377" s="823"/>
      <c r="G1377" s="791"/>
      <c r="H1377" s="874"/>
      <c r="I1377" s="794"/>
      <c r="J1377" s="436" t="s">
        <v>220</v>
      </c>
      <c r="K1377" s="252"/>
      <c r="L1377" s="448">
        <f t="shared" si="121"/>
        <v>0</v>
      </c>
      <c r="M1377" s="439" t="e">
        <f>#REF!*(1-$O$5)</f>
        <v>#REF!</v>
      </c>
      <c r="N1377" s="797"/>
      <c r="O1377" s="800"/>
      <c r="P1377" s="778"/>
      <c r="Q1377" s="778"/>
      <c r="R1377" s="781"/>
      <c r="S1377" s="781"/>
      <c r="T1377" s="784"/>
      <c r="W1377" s="892"/>
      <c r="X1377" s="893"/>
      <c r="Y1377" s="890"/>
      <c r="Z1377" s="494"/>
      <c r="AA1377" s="494"/>
      <c r="AB1377" s="494"/>
      <c r="AC1377" s="501"/>
      <c r="AD1377" s="517"/>
      <c r="AE1377" s="518"/>
      <c r="AF1377" s="582"/>
      <c r="AG1377" s="494"/>
    </row>
    <row r="1378" spans="2:33">
      <c r="B1378" s="786"/>
      <c r="C1378" s="816"/>
      <c r="D1378" s="883"/>
      <c r="E1378" s="883"/>
      <c r="F1378" s="823"/>
      <c r="G1378" s="791"/>
      <c r="H1378" s="874"/>
      <c r="I1378" s="795"/>
      <c r="J1378" s="436" t="s">
        <v>226</v>
      </c>
      <c r="K1378" s="252"/>
      <c r="L1378" s="448">
        <f t="shared" si="121"/>
        <v>0</v>
      </c>
      <c r="M1378" s="439" t="e">
        <f>#REF!*(1-$O$5)</f>
        <v>#REF!</v>
      </c>
      <c r="N1378" s="798"/>
      <c r="O1378" s="801"/>
      <c r="P1378" s="779"/>
      <c r="Q1378" s="779"/>
      <c r="R1378" s="782"/>
      <c r="S1378" s="782"/>
      <c r="T1378" s="785"/>
      <c r="W1378" s="892"/>
      <c r="X1378" s="893"/>
      <c r="Y1378" s="890"/>
      <c r="Z1378" s="494"/>
      <c r="AA1378" s="494"/>
      <c r="AB1378" s="494"/>
      <c r="AC1378" s="501"/>
      <c r="AD1378" s="517"/>
      <c r="AE1378" s="518"/>
      <c r="AF1378" s="582"/>
      <c r="AG1378" s="494"/>
    </row>
    <row r="1379" spans="2:33">
      <c r="B1379" s="820">
        <v>337</v>
      </c>
      <c r="C1379" s="816" t="s">
        <v>884</v>
      </c>
      <c r="D1379" s="881"/>
      <c r="E1379" s="881"/>
      <c r="F1379" s="823"/>
      <c r="G1379" s="791">
        <f t="shared" si="120"/>
        <v>0</v>
      </c>
      <c r="H1379" s="874">
        <f>G1379</f>
        <v>0</v>
      </c>
      <c r="I1379" s="793" t="e">
        <f>H1379*(1+$L$5)</f>
        <v>#REF!</v>
      </c>
      <c r="J1379" s="436" t="s">
        <v>207</v>
      </c>
      <c r="K1379" s="252"/>
      <c r="L1379" s="448">
        <f t="shared" si="121"/>
        <v>0</v>
      </c>
      <c r="M1379" s="439" t="e">
        <f>#REF!*(1-$O$5)</f>
        <v>#REF!</v>
      </c>
      <c r="N1379" s="796" t="e">
        <f>SUM(M1379*L1379,L1380*M1380,L1381*M1381,L1382*M1382)</f>
        <v>#REF!</v>
      </c>
      <c r="O1379" s="799">
        <v>33</v>
      </c>
      <c r="P1379" s="777" t="e">
        <f>O1379*N1379</f>
        <v>#REF!</v>
      </c>
      <c r="Q1379" s="777" t="e">
        <f>P1379*(1+$R$5)</f>
        <v>#REF!</v>
      </c>
      <c r="R1379" s="780" t="e">
        <f>P1379+O1379*H1379</f>
        <v>#REF!</v>
      </c>
      <c r="S1379" s="780" t="e">
        <f>O1379*I1379+Q1379</f>
        <v>#REF!</v>
      </c>
      <c r="T1379" s="783" t="e">
        <f>S1379*(1+$U$5)</f>
        <v>#REF!</v>
      </c>
      <c r="W1379" s="891"/>
      <c r="X1379" s="893"/>
      <c r="Y1379" s="890"/>
      <c r="Z1379" s="494"/>
      <c r="AA1379" s="494"/>
      <c r="AB1379" s="494"/>
      <c r="AC1379" s="501"/>
      <c r="AD1379" s="517"/>
      <c r="AE1379" s="518"/>
      <c r="AF1379" s="582"/>
      <c r="AG1379" s="494"/>
    </row>
    <row r="1380" spans="2:33">
      <c r="B1380" s="786"/>
      <c r="C1380" s="816"/>
      <c r="D1380" s="882"/>
      <c r="E1380" s="882"/>
      <c r="F1380" s="823"/>
      <c r="G1380" s="791"/>
      <c r="H1380" s="874"/>
      <c r="I1380" s="794"/>
      <c r="J1380" s="436" t="s">
        <v>185</v>
      </c>
      <c r="K1380" s="252"/>
      <c r="L1380" s="448">
        <f t="shared" si="121"/>
        <v>0</v>
      </c>
      <c r="M1380" s="439" t="e">
        <f>#REF!*(1-$O$5)</f>
        <v>#REF!</v>
      </c>
      <c r="N1380" s="797"/>
      <c r="O1380" s="800"/>
      <c r="P1380" s="778"/>
      <c r="Q1380" s="778"/>
      <c r="R1380" s="781"/>
      <c r="S1380" s="781"/>
      <c r="T1380" s="784"/>
      <c r="W1380" s="892"/>
      <c r="X1380" s="893"/>
      <c r="Y1380" s="890"/>
      <c r="Z1380" s="494"/>
      <c r="AA1380" s="494"/>
      <c r="AB1380" s="494"/>
      <c r="AC1380" s="501"/>
      <c r="AD1380" s="517"/>
      <c r="AE1380" s="518"/>
      <c r="AF1380" s="582"/>
      <c r="AG1380" s="494"/>
    </row>
    <row r="1381" spans="2:33">
      <c r="B1381" s="786"/>
      <c r="C1381" s="816"/>
      <c r="D1381" s="882"/>
      <c r="E1381" s="882"/>
      <c r="F1381" s="823"/>
      <c r="G1381" s="791"/>
      <c r="H1381" s="874"/>
      <c r="I1381" s="794"/>
      <c r="J1381" s="436" t="s">
        <v>220</v>
      </c>
      <c r="K1381" s="252"/>
      <c r="L1381" s="448">
        <f t="shared" si="121"/>
        <v>0</v>
      </c>
      <c r="M1381" s="439" t="e">
        <f>#REF!*(1-$O$5)</f>
        <v>#REF!</v>
      </c>
      <c r="N1381" s="797"/>
      <c r="O1381" s="800"/>
      <c r="P1381" s="778"/>
      <c r="Q1381" s="778"/>
      <c r="R1381" s="781"/>
      <c r="S1381" s="781"/>
      <c r="T1381" s="784"/>
      <c r="W1381" s="892"/>
      <c r="X1381" s="893"/>
      <c r="Y1381" s="890"/>
      <c r="Z1381" s="494"/>
      <c r="AA1381" s="494"/>
      <c r="AB1381" s="494"/>
      <c r="AC1381" s="501"/>
      <c r="AD1381" s="517"/>
      <c r="AE1381" s="518"/>
      <c r="AF1381" s="582"/>
      <c r="AG1381" s="494"/>
    </row>
    <row r="1382" spans="2:33">
      <c r="B1382" s="786"/>
      <c r="C1382" s="816"/>
      <c r="D1382" s="883"/>
      <c r="E1382" s="883"/>
      <c r="F1382" s="823"/>
      <c r="G1382" s="791"/>
      <c r="H1382" s="874"/>
      <c r="I1382" s="795"/>
      <c r="J1382" s="436" t="s">
        <v>226</v>
      </c>
      <c r="K1382" s="252"/>
      <c r="L1382" s="448">
        <f t="shared" si="121"/>
        <v>0</v>
      </c>
      <c r="M1382" s="439" t="e">
        <f>#REF!*(1-$O$5)</f>
        <v>#REF!</v>
      </c>
      <c r="N1382" s="798"/>
      <c r="O1382" s="801"/>
      <c r="P1382" s="779"/>
      <c r="Q1382" s="779"/>
      <c r="R1382" s="782"/>
      <c r="S1382" s="782"/>
      <c r="T1382" s="785"/>
      <c r="W1382" s="892"/>
      <c r="X1382" s="893"/>
      <c r="Y1382" s="890"/>
      <c r="Z1382" s="494"/>
      <c r="AA1382" s="494"/>
      <c r="AB1382" s="494"/>
      <c r="AC1382" s="501"/>
      <c r="AD1382" s="517"/>
      <c r="AE1382" s="518"/>
      <c r="AF1382" s="582"/>
      <c r="AG1382" s="494"/>
    </row>
    <row r="1383" spans="2:33">
      <c r="B1383" s="820">
        <v>338</v>
      </c>
      <c r="C1383" s="816" t="s">
        <v>885</v>
      </c>
      <c r="D1383" s="881"/>
      <c r="E1383" s="881"/>
      <c r="F1383" s="823"/>
      <c r="G1383" s="791">
        <f t="shared" ref="G1383:G1443" si="122">F1383*$I$5</f>
        <v>0</v>
      </c>
      <c r="H1383" s="874">
        <f>G1383</f>
        <v>0</v>
      </c>
      <c r="I1383" s="793" t="e">
        <f>H1383*(1+$L$5)</f>
        <v>#REF!</v>
      </c>
      <c r="J1383" s="436" t="s">
        <v>207</v>
      </c>
      <c r="K1383" s="252"/>
      <c r="L1383" s="448">
        <f t="shared" ref="L1383:L1421" si="123">K1383/60</f>
        <v>0</v>
      </c>
      <c r="M1383" s="439" t="e">
        <f>#REF!*(1-$O$5)</f>
        <v>#REF!</v>
      </c>
      <c r="N1383" s="796" t="e">
        <f>SUM(M1383*L1383,L1384*M1384,L1385*M1385,L1386*M1386)</f>
        <v>#REF!</v>
      </c>
      <c r="O1383" s="799">
        <v>34</v>
      </c>
      <c r="P1383" s="777" t="e">
        <f>O1383*N1383</f>
        <v>#REF!</v>
      </c>
      <c r="Q1383" s="777" t="e">
        <f>P1383*(1+$R$5)</f>
        <v>#REF!</v>
      </c>
      <c r="R1383" s="780" t="e">
        <f>P1383+O1383*H1383</f>
        <v>#REF!</v>
      </c>
      <c r="S1383" s="780" t="e">
        <f>O1383*I1383+Q1383</f>
        <v>#REF!</v>
      </c>
      <c r="T1383" s="783" t="e">
        <f>S1383*(1+$U$5)</f>
        <v>#REF!</v>
      </c>
      <c r="W1383" s="891"/>
      <c r="X1383" s="893"/>
      <c r="Y1383" s="890"/>
      <c r="Z1383" s="494"/>
      <c r="AA1383" s="494"/>
      <c r="AB1383" s="494"/>
      <c r="AC1383" s="501"/>
      <c r="AD1383" s="517"/>
      <c r="AE1383" s="518"/>
      <c r="AF1383" s="582"/>
      <c r="AG1383" s="494"/>
    </row>
    <row r="1384" spans="2:33">
      <c r="B1384" s="786"/>
      <c r="C1384" s="816"/>
      <c r="D1384" s="882"/>
      <c r="E1384" s="882"/>
      <c r="F1384" s="823"/>
      <c r="G1384" s="791"/>
      <c r="H1384" s="874"/>
      <c r="I1384" s="794"/>
      <c r="J1384" s="436" t="s">
        <v>185</v>
      </c>
      <c r="K1384" s="252"/>
      <c r="L1384" s="448">
        <f t="shared" si="123"/>
        <v>0</v>
      </c>
      <c r="M1384" s="439" t="e">
        <f>#REF!*(1-$O$5)</f>
        <v>#REF!</v>
      </c>
      <c r="N1384" s="797"/>
      <c r="O1384" s="800"/>
      <c r="P1384" s="778"/>
      <c r="Q1384" s="778"/>
      <c r="R1384" s="781"/>
      <c r="S1384" s="781"/>
      <c r="T1384" s="784"/>
      <c r="W1384" s="892"/>
      <c r="X1384" s="893"/>
      <c r="Y1384" s="890"/>
      <c r="Z1384" s="494"/>
      <c r="AA1384" s="494"/>
      <c r="AB1384" s="494"/>
      <c r="AC1384" s="501"/>
      <c r="AD1384" s="517"/>
      <c r="AE1384" s="518"/>
      <c r="AF1384" s="582"/>
      <c r="AG1384" s="494"/>
    </row>
    <row r="1385" spans="2:33">
      <c r="B1385" s="786"/>
      <c r="C1385" s="816"/>
      <c r="D1385" s="882"/>
      <c r="E1385" s="882"/>
      <c r="F1385" s="823"/>
      <c r="G1385" s="791"/>
      <c r="H1385" s="874"/>
      <c r="I1385" s="794"/>
      <c r="J1385" s="436" t="s">
        <v>220</v>
      </c>
      <c r="K1385" s="252"/>
      <c r="L1385" s="448">
        <f t="shared" si="123"/>
        <v>0</v>
      </c>
      <c r="M1385" s="439" t="e">
        <f>#REF!*(1-$O$5)</f>
        <v>#REF!</v>
      </c>
      <c r="N1385" s="797"/>
      <c r="O1385" s="800"/>
      <c r="P1385" s="778"/>
      <c r="Q1385" s="778"/>
      <c r="R1385" s="781"/>
      <c r="S1385" s="781"/>
      <c r="T1385" s="784"/>
      <c r="W1385" s="892"/>
      <c r="X1385" s="893"/>
      <c r="Y1385" s="890"/>
      <c r="Z1385" s="494"/>
      <c r="AA1385" s="494"/>
      <c r="AB1385" s="494"/>
      <c r="AC1385" s="501"/>
      <c r="AD1385" s="517"/>
      <c r="AE1385" s="518"/>
      <c r="AF1385" s="582"/>
      <c r="AG1385" s="494"/>
    </row>
    <row r="1386" spans="2:33">
      <c r="B1386" s="786"/>
      <c r="C1386" s="816"/>
      <c r="D1386" s="883"/>
      <c r="E1386" s="883"/>
      <c r="F1386" s="823"/>
      <c r="G1386" s="791"/>
      <c r="H1386" s="874"/>
      <c r="I1386" s="795"/>
      <c r="J1386" s="436" t="s">
        <v>226</v>
      </c>
      <c r="K1386" s="252"/>
      <c r="L1386" s="448">
        <f t="shared" si="123"/>
        <v>0</v>
      </c>
      <c r="M1386" s="439" t="e">
        <f>#REF!*(1-$O$5)</f>
        <v>#REF!</v>
      </c>
      <c r="N1386" s="798"/>
      <c r="O1386" s="801"/>
      <c r="P1386" s="779"/>
      <c r="Q1386" s="779"/>
      <c r="R1386" s="782"/>
      <c r="S1386" s="782"/>
      <c r="T1386" s="785"/>
      <c r="W1386" s="892"/>
      <c r="X1386" s="893"/>
      <c r="Y1386" s="890"/>
      <c r="Z1386" s="494"/>
      <c r="AA1386" s="494"/>
      <c r="AB1386" s="494"/>
      <c r="AC1386" s="501"/>
      <c r="AD1386" s="517"/>
      <c r="AE1386" s="518"/>
      <c r="AF1386" s="582"/>
      <c r="AG1386" s="494"/>
    </row>
    <row r="1387" spans="2:33">
      <c r="B1387" s="820">
        <v>339</v>
      </c>
      <c r="C1387" s="816" t="s">
        <v>886</v>
      </c>
      <c r="D1387" s="881"/>
      <c r="E1387" s="881"/>
      <c r="F1387" s="823"/>
      <c r="G1387" s="791">
        <f t="shared" si="122"/>
        <v>0</v>
      </c>
      <c r="H1387" s="874">
        <f>G1387</f>
        <v>0</v>
      </c>
      <c r="I1387" s="793" t="e">
        <f>H1387*(1+$L$5)</f>
        <v>#REF!</v>
      </c>
      <c r="J1387" s="436" t="s">
        <v>207</v>
      </c>
      <c r="K1387" s="252"/>
      <c r="L1387" s="448">
        <f t="shared" si="123"/>
        <v>0</v>
      </c>
      <c r="M1387" s="439" t="e">
        <f>#REF!*(1-$O$5)</f>
        <v>#REF!</v>
      </c>
      <c r="N1387" s="796" t="e">
        <f>SUM(M1387*L1387,L1388*M1388,L1389*M1389,L1390*M1390)</f>
        <v>#REF!</v>
      </c>
      <c r="O1387" s="799">
        <v>35</v>
      </c>
      <c r="P1387" s="777" t="e">
        <f>O1387*N1387</f>
        <v>#REF!</v>
      </c>
      <c r="Q1387" s="777" t="e">
        <f>P1387*(1+$R$5)</f>
        <v>#REF!</v>
      </c>
      <c r="R1387" s="780" t="e">
        <f>P1387+O1387*H1387</f>
        <v>#REF!</v>
      </c>
      <c r="S1387" s="780" t="e">
        <f>O1387*I1387+Q1387</f>
        <v>#REF!</v>
      </c>
      <c r="T1387" s="783" t="e">
        <f>S1387*(1+$U$5)</f>
        <v>#REF!</v>
      </c>
      <c r="W1387" s="891"/>
      <c r="X1387" s="893"/>
      <c r="Y1387" s="890"/>
      <c r="Z1387" s="494"/>
      <c r="AA1387" s="494"/>
      <c r="AB1387" s="494"/>
      <c r="AC1387" s="501"/>
      <c r="AD1387" s="517"/>
      <c r="AE1387" s="518"/>
      <c r="AF1387" s="582"/>
      <c r="AG1387" s="494"/>
    </row>
    <row r="1388" spans="2:33" ht="12.75" customHeight="1">
      <c r="B1388" s="786"/>
      <c r="C1388" s="816"/>
      <c r="D1388" s="882"/>
      <c r="E1388" s="882"/>
      <c r="F1388" s="823"/>
      <c r="G1388" s="791"/>
      <c r="H1388" s="874"/>
      <c r="I1388" s="794"/>
      <c r="J1388" s="436" t="s">
        <v>185</v>
      </c>
      <c r="K1388" s="252"/>
      <c r="L1388" s="448">
        <f t="shared" si="123"/>
        <v>0</v>
      </c>
      <c r="M1388" s="439" t="e">
        <f>#REF!*(1-$O$5)</f>
        <v>#REF!</v>
      </c>
      <c r="N1388" s="797"/>
      <c r="O1388" s="800"/>
      <c r="P1388" s="778"/>
      <c r="Q1388" s="778"/>
      <c r="R1388" s="781"/>
      <c r="S1388" s="781"/>
      <c r="T1388" s="784"/>
      <c r="W1388" s="892"/>
      <c r="X1388" s="893"/>
      <c r="Y1388" s="890"/>
      <c r="Z1388" s="494"/>
      <c r="AA1388" s="494"/>
      <c r="AB1388" s="494"/>
      <c r="AC1388" s="501"/>
      <c r="AD1388" s="517"/>
      <c r="AE1388" s="518"/>
      <c r="AF1388" s="582"/>
      <c r="AG1388" s="494"/>
    </row>
    <row r="1389" spans="2:33">
      <c r="B1389" s="786"/>
      <c r="C1389" s="816"/>
      <c r="D1389" s="882"/>
      <c r="E1389" s="882"/>
      <c r="F1389" s="823"/>
      <c r="G1389" s="791"/>
      <c r="H1389" s="874"/>
      <c r="I1389" s="794"/>
      <c r="J1389" s="436" t="s">
        <v>220</v>
      </c>
      <c r="K1389" s="252"/>
      <c r="L1389" s="448">
        <f t="shared" si="123"/>
        <v>0</v>
      </c>
      <c r="M1389" s="439" t="e">
        <f>#REF!*(1-$O$5)</f>
        <v>#REF!</v>
      </c>
      <c r="N1389" s="797"/>
      <c r="O1389" s="800"/>
      <c r="P1389" s="778"/>
      <c r="Q1389" s="778"/>
      <c r="R1389" s="781"/>
      <c r="S1389" s="781"/>
      <c r="T1389" s="784"/>
      <c r="W1389" s="892"/>
      <c r="X1389" s="893"/>
      <c r="Y1389" s="890"/>
      <c r="Z1389" s="494"/>
      <c r="AA1389" s="494"/>
      <c r="AB1389" s="494"/>
      <c r="AC1389" s="501"/>
      <c r="AD1389" s="517"/>
      <c r="AE1389" s="518"/>
      <c r="AF1389" s="582"/>
      <c r="AG1389" s="494"/>
    </row>
    <row r="1390" spans="2:33">
      <c r="B1390" s="786"/>
      <c r="C1390" s="816"/>
      <c r="D1390" s="883"/>
      <c r="E1390" s="883"/>
      <c r="F1390" s="823"/>
      <c r="G1390" s="791"/>
      <c r="H1390" s="874"/>
      <c r="I1390" s="795"/>
      <c r="J1390" s="436" t="s">
        <v>226</v>
      </c>
      <c r="K1390" s="252"/>
      <c r="L1390" s="448">
        <f t="shared" si="123"/>
        <v>0</v>
      </c>
      <c r="M1390" s="439" t="e">
        <f>#REF!*(1-$O$5)</f>
        <v>#REF!</v>
      </c>
      <c r="N1390" s="798"/>
      <c r="O1390" s="801"/>
      <c r="P1390" s="779"/>
      <c r="Q1390" s="779"/>
      <c r="R1390" s="782"/>
      <c r="S1390" s="782"/>
      <c r="T1390" s="785"/>
      <c r="W1390" s="892"/>
      <c r="X1390" s="893"/>
      <c r="Y1390" s="890"/>
      <c r="Z1390" s="494"/>
      <c r="AA1390" s="494"/>
      <c r="AB1390" s="494"/>
      <c r="AC1390" s="501"/>
      <c r="AD1390" s="517"/>
      <c r="AE1390" s="518"/>
      <c r="AF1390" s="582"/>
      <c r="AG1390" s="494"/>
    </row>
    <row r="1391" spans="2:33">
      <c r="B1391" s="820">
        <v>340</v>
      </c>
      <c r="C1391" s="816" t="s">
        <v>887</v>
      </c>
      <c r="D1391" s="881"/>
      <c r="E1391" s="881"/>
      <c r="F1391" s="823"/>
      <c r="G1391" s="791">
        <f t="shared" si="122"/>
        <v>0</v>
      </c>
      <c r="H1391" s="874">
        <f>G1391</f>
        <v>0</v>
      </c>
      <c r="I1391" s="793" t="e">
        <f>H1391*(1+$L$5)</f>
        <v>#REF!</v>
      </c>
      <c r="J1391" s="436" t="s">
        <v>207</v>
      </c>
      <c r="K1391" s="252"/>
      <c r="L1391" s="448">
        <f t="shared" si="123"/>
        <v>0</v>
      </c>
      <c r="M1391" s="439" t="e">
        <f>#REF!*(1-$O$5)</f>
        <v>#REF!</v>
      </c>
      <c r="N1391" s="796" t="e">
        <f>SUM(M1391*L1391,L1392*M1392,L1393*M1393,L1394*M1394)</f>
        <v>#REF!</v>
      </c>
      <c r="O1391" s="799">
        <v>36</v>
      </c>
      <c r="P1391" s="777" t="e">
        <f>O1391*N1391</f>
        <v>#REF!</v>
      </c>
      <c r="Q1391" s="777" t="e">
        <f>P1391*(1+$R$5)</f>
        <v>#REF!</v>
      </c>
      <c r="R1391" s="780" t="e">
        <f>P1391+O1391*H1391</f>
        <v>#REF!</v>
      </c>
      <c r="S1391" s="780" t="e">
        <f>O1391*I1391+Q1391</f>
        <v>#REF!</v>
      </c>
      <c r="T1391" s="783" t="e">
        <f>S1391*(1+$U$5)</f>
        <v>#REF!</v>
      </c>
      <c r="W1391" s="891"/>
      <c r="X1391" s="893"/>
      <c r="Y1391" s="890"/>
      <c r="Z1391" s="494"/>
      <c r="AA1391" s="494"/>
      <c r="AB1391" s="494"/>
      <c r="AC1391" s="501"/>
      <c r="AD1391" s="517"/>
      <c r="AE1391" s="518"/>
      <c r="AF1391" s="582"/>
      <c r="AG1391" s="494"/>
    </row>
    <row r="1392" spans="2:33">
      <c r="B1392" s="786"/>
      <c r="C1392" s="816"/>
      <c r="D1392" s="882"/>
      <c r="E1392" s="882"/>
      <c r="F1392" s="823"/>
      <c r="G1392" s="791"/>
      <c r="H1392" s="874"/>
      <c r="I1392" s="794"/>
      <c r="J1392" s="436" t="s">
        <v>185</v>
      </c>
      <c r="K1392" s="252"/>
      <c r="L1392" s="448">
        <f t="shared" si="123"/>
        <v>0</v>
      </c>
      <c r="M1392" s="439" t="e">
        <f>#REF!*(1-$O$5)</f>
        <v>#REF!</v>
      </c>
      <c r="N1392" s="797"/>
      <c r="O1392" s="800"/>
      <c r="P1392" s="778"/>
      <c r="Q1392" s="778"/>
      <c r="R1392" s="781"/>
      <c r="S1392" s="781"/>
      <c r="T1392" s="784"/>
      <c r="W1392" s="892"/>
      <c r="X1392" s="893"/>
      <c r="Y1392" s="890"/>
      <c r="Z1392" s="494"/>
      <c r="AA1392" s="494"/>
      <c r="AB1392" s="494"/>
      <c r="AC1392" s="501"/>
      <c r="AD1392" s="517"/>
      <c r="AE1392" s="518"/>
      <c r="AF1392" s="582"/>
      <c r="AG1392" s="494"/>
    </row>
    <row r="1393" spans="2:33">
      <c r="B1393" s="786"/>
      <c r="C1393" s="816"/>
      <c r="D1393" s="882"/>
      <c r="E1393" s="882"/>
      <c r="F1393" s="823"/>
      <c r="G1393" s="791"/>
      <c r="H1393" s="874"/>
      <c r="I1393" s="794"/>
      <c r="J1393" s="436" t="s">
        <v>220</v>
      </c>
      <c r="K1393" s="252"/>
      <c r="L1393" s="448">
        <f t="shared" si="123"/>
        <v>0</v>
      </c>
      <c r="M1393" s="439" t="e">
        <f>#REF!*(1-$O$5)</f>
        <v>#REF!</v>
      </c>
      <c r="N1393" s="797"/>
      <c r="O1393" s="800"/>
      <c r="P1393" s="778"/>
      <c r="Q1393" s="778"/>
      <c r="R1393" s="781"/>
      <c r="S1393" s="781"/>
      <c r="T1393" s="784"/>
      <c r="W1393" s="892"/>
      <c r="X1393" s="893"/>
      <c r="Y1393" s="890"/>
      <c r="Z1393" s="494"/>
      <c r="AA1393" s="494"/>
      <c r="AB1393" s="494"/>
      <c r="AC1393" s="501"/>
      <c r="AD1393" s="517"/>
      <c r="AE1393" s="518"/>
      <c r="AF1393" s="582"/>
      <c r="AG1393" s="494"/>
    </row>
    <row r="1394" spans="2:33">
      <c r="B1394" s="786"/>
      <c r="C1394" s="816"/>
      <c r="D1394" s="883"/>
      <c r="E1394" s="883"/>
      <c r="F1394" s="823"/>
      <c r="G1394" s="791"/>
      <c r="H1394" s="874"/>
      <c r="I1394" s="795"/>
      <c r="J1394" s="436" t="s">
        <v>226</v>
      </c>
      <c r="K1394" s="252"/>
      <c r="L1394" s="448">
        <f t="shared" si="123"/>
        <v>0</v>
      </c>
      <c r="M1394" s="439" t="e">
        <f>#REF!*(1-$O$5)</f>
        <v>#REF!</v>
      </c>
      <c r="N1394" s="798"/>
      <c r="O1394" s="801"/>
      <c r="P1394" s="779"/>
      <c r="Q1394" s="779"/>
      <c r="R1394" s="782"/>
      <c r="S1394" s="782"/>
      <c r="T1394" s="785"/>
      <c r="W1394" s="892"/>
      <c r="X1394" s="893"/>
      <c r="Y1394" s="890"/>
      <c r="Z1394" s="494"/>
      <c r="AA1394" s="494"/>
      <c r="AB1394" s="494"/>
      <c r="AC1394" s="501"/>
      <c r="AD1394" s="517"/>
      <c r="AE1394" s="518"/>
      <c r="AF1394" s="582"/>
      <c r="AG1394" s="494"/>
    </row>
    <row r="1395" spans="2:33">
      <c r="B1395" s="820">
        <v>341</v>
      </c>
      <c r="C1395" s="787" t="s">
        <v>909</v>
      </c>
      <c r="D1395" s="821"/>
      <c r="E1395" s="821"/>
      <c r="F1395" s="823"/>
      <c r="G1395" s="791">
        <f t="shared" si="122"/>
        <v>0</v>
      </c>
      <c r="H1395" s="874">
        <f>G1395</f>
        <v>0</v>
      </c>
      <c r="I1395" s="793" t="e">
        <f>H1395*(1+$L$5)</f>
        <v>#REF!</v>
      </c>
      <c r="J1395" s="436" t="s">
        <v>207</v>
      </c>
      <c r="K1395" s="252"/>
      <c r="L1395" s="448">
        <f t="shared" si="123"/>
        <v>0</v>
      </c>
      <c r="M1395" s="439" t="e">
        <f>#REF!*(1-$O$5)</f>
        <v>#REF!</v>
      </c>
      <c r="N1395" s="796" t="e">
        <f>SUM(M1395*L1395,L1396*M1396,L1397*M1397,L1398*M1398)</f>
        <v>#REF!</v>
      </c>
      <c r="O1395" s="799">
        <v>37</v>
      </c>
      <c r="P1395" s="777" t="e">
        <f>O1395*N1395</f>
        <v>#REF!</v>
      </c>
      <c r="Q1395" s="777" t="e">
        <f>P1395*(1+$R$5)</f>
        <v>#REF!</v>
      </c>
      <c r="R1395" s="780" t="e">
        <f>P1395+O1395*H1395</f>
        <v>#REF!</v>
      </c>
      <c r="S1395" s="780" t="e">
        <f>O1395*I1395+Q1395</f>
        <v>#REF!</v>
      </c>
      <c r="T1395" s="783" t="e">
        <f>S1395*(1+$U$5)</f>
        <v>#REF!</v>
      </c>
      <c r="W1395" s="891"/>
      <c r="X1395" s="893"/>
      <c r="Y1395" s="890"/>
      <c r="Z1395" s="494"/>
      <c r="AA1395" s="494"/>
      <c r="AB1395" s="494"/>
      <c r="AC1395" s="501"/>
      <c r="AD1395" s="517"/>
      <c r="AE1395" s="518"/>
      <c r="AF1395" s="582"/>
      <c r="AG1395" s="494"/>
    </row>
    <row r="1396" spans="2:33">
      <c r="B1396" s="786"/>
      <c r="C1396" s="788"/>
      <c r="D1396" s="822"/>
      <c r="E1396" s="822"/>
      <c r="F1396" s="823"/>
      <c r="G1396" s="791"/>
      <c r="H1396" s="874"/>
      <c r="I1396" s="794"/>
      <c r="J1396" s="436" t="s">
        <v>185</v>
      </c>
      <c r="K1396" s="252"/>
      <c r="L1396" s="448">
        <f t="shared" si="123"/>
        <v>0</v>
      </c>
      <c r="M1396" s="439" t="e">
        <f>#REF!*(1-$O$5)</f>
        <v>#REF!</v>
      </c>
      <c r="N1396" s="797"/>
      <c r="O1396" s="800"/>
      <c r="P1396" s="778"/>
      <c r="Q1396" s="778"/>
      <c r="R1396" s="781"/>
      <c r="S1396" s="781"/>
      <c r="T1396" s="784"/>
      <c r="W1396" s="892"/>
      <c r="X1396" s="893"/>
      <c r="Y1396" s="890"/>
      <c r="Z1396" s="494"/>
      <c r="AA1396" s="494"/>
      <c r="AB1396" s="494"/>
      <c r="AC1396" s="501"/>
      <c r="AD1396" s="517"/>
      <c r="AE1396" s="518"/>
      <c r="AF1396" s="582"/>
      <c r="AG1396" s="494"/>
    </row>
    <row r="1397" spans="2:33">
      <c r="B1397" s="786"/>
      <c r="C1397" s="788"/>
      <c r="D1397" s="822"/>
      <c r="E1397" s="822"/>
      <c r="F1397" s="823"/>
      <c r="G1397" s="791"/>
      <c r="H1397" s="874"/>
      <c r="I1397" s="794"/>
      <c r="J1397" s="436" t="s">
        <v>220</v>
      </c>
      <c r="K1397" s="252"/>
      <c r="L1397" s="448">
        <f t="shared" si="123"/>
        <v>0</v>
      </c>
      <c r="M1397" s="439" t="e">
        <f>#REF!*(1-$O$5)</f>
        <v>#REF!</v>
      </c>
      <c r="N1397" s="797"/>
      <c r="O1397" s="800"/>
      <c r="P1397" s="778"/>
      <c r="Q1397" s="778"/>
      <c r="R1397" s="781"/>
      <c r="S1397" s="781"/>
      <c r="T1397" s="784"/>
      <c r="W1397" s="892"/>
      <c r="X1397" s="893"/>
      <c r="Y1397" s="890"/>
      <c r="Z1397" s="494"/>
      <c r="AA1397" s="494"/>
      <c r="AB1397" s="494"/>
      <c r="AC1397" s="501"/>
      <c r="AD1397" s="517"/>
      <c r="AE1397" s="518"/>
      <c r="AF1397" s="582"/>
      <c r="AG1397" s="494"/>
    </row>
    <row r="1398" spans="2:33">
      <c r="B1398" s="786"/>
      <c r="C1398" s="789"/>
      <c r="D1398" s="770"/>
      <c r="E1398" s="770"/>
      <c r="F1398" s="823"/>
      <c r="G1398" s="791"/>
      <c r="H1398" s="874"/>
      <c r="I1398" s="795"/>
      <c r="J1398" s="436" t="s">
        <v>226</v>
      </c>
      <c r="K1398" s="252"/>
      <c r="L1398" s="448">
        <f t="shared" si="123"/>
        <v>0</v>
      </c>
      <c r="M1398" s="439" t="e">
        <f>#REF!*(1-$O$5)</f>
        <v>#REF!</v>
      </c>
      <c r="N1398" s="798"/>
      <c r="O1398" s="801"/>
      <c r="P1398" s="779"/>
      <c r="Q1398" s="779"/>
      <c r="R1398" s="782"/>
      <c r="S1398" s="782"/>
      <c r="T1398" s="785"/>
      <c r="W1398" s="892"/>
      <c r="X1398" s="893"/>
      <c r="Y1398" s="890"/>
      <c r="Z1398" s="494"/>
      <c r="AA1398" s="494"/>
      <c r="AB1398" s="494"/>
      <c r="AC1398" s="501"/>
      <c r="AD1398" s="517"/>
      <c r="AE1398" s="518"/>
      <c r="AF1398" s="582"/>
      <c r="AG1398" s="494"/>
    </row>
    <row r="1399" spans="2:33">
      <c r="B1399" s="820">
        <v>342</v>
      </c>
      <c r="C1399" s="787" t="s">
        <v>908</v>
      </c>
      <c r="D1399" s="821"/>
      <c r="E1399" s="821"/>
      <c r="F1399" s="823"/>
      <c r="G1399" s="791">
        <f t="shared" si="122"/>
        <v>0</v>
      </c>
      <c r="H1399" s="874">
        <f>G1399</f>
        <v>0</v>
      </c>
      <c r="I1399" s="793" t="e">
        <f>H1399*(1+$L$5)</f>
        <v>#REF!</v>
      </c>
      <c r="J1399" s="436" t="s">
        <v>207</v>
      </c>
      <c r="K1399" s="252"/>
      <c r="L1399" s="448">
        <f t="shared" si="123"/>
        <v>0</v>
      </c>
      <c r="M1399" s="439" t="e">
        <f>#REF!*(1-$O$5)</f>
        <v>#REF!</v>
      </c>
      <c r="N1399" s="796" t="e">
        <f>SUM(M1399*L1399,L1400*M1400,L1401*M1401,L1402*M1402)</f>
        <v>#REF!</v>
      </c>
      <c r="O1399" s="799">
        <v>38</v>
      </c>
      <c r="P1399" s="777" t="e">
        <f>O1399*N1399</f>
        <v>#REF!</v>
      </c>
      <c r="Q1399" s="777" t="e">
        <f>P1399*(1+$R$5)</f>
        <v>#REF!</v>
      </c>
      <c r="R1399" s="780" t="e">
        <f>P1399+O1399*H1399</f>
        <v>#REF!</v>
      </c>
      <c r="S1399" s="780" t="e">
        <f>O1399*I1399+Q1399</f>
        <v>#REF!</v>
      </c>
      <c r="T1399" s="783" t="e">
        <f>S1399*(1+$U$5)</f>
        <v>#REF!</v>
      </c>
      <c r="W1399" s="891"/>
      <c r="X1399" s="893"/>
      <c r="Y1399" s="890"/>
      <c r="Z1399" s="494"/>
      <c r="AA1399" s="494"/>
      <c r="AB1399" s="494"/>
      <c r="AC1399" s="501"/>
      <c r="AD1399" s="517"/>
      <c r="AE1399" s="518"/>
      <c r="AF1399" s="582"/>
      <c r="AG1399" s="494"/>
    </row>
    <row r="1400" spans="2:33">
      <c r="B1400" s="786"/>
      <c r="C1400" s="788"/>
      <c r="D1400" s="822"/>
      <c r="E1400" s="822"/>
      <c r="F1400" s="823"/>
      <c r="G1400" s="791"/>
      <c r="H1400" s="874"/>
      <c r="I1400" s="794"/>
      <c r="J1400" s="436" t="s">
        <v>185</v>
      </c>
      <c r="K1400" s="252"/>
      <c r="L1400" s="448">
        <f t="shared" si="123"/>
        <v>0</v>
      </c>
      <c r="M1400" s="439" t="e">
        <f>#REF!*(1-$O$5)</f>
        <v>#REF!</v>
      </c>
      <c r="N1400" s="797"/>
      <c r="O1400" s="800"/>
      <c r="P1400" s="778"/>
      <c r="Q1400" s="778"/>
      <c r="R1400" s="781"/>
      <c r="S1400" s="781"/>
      <c r="T1400" s="784"/>
      <c r="W1400" s="892"/>
      <c r="X1400" s="893"/>
      <c r="Y1400" s="890"/>
      <c r="Z1400" s="494"/>
      <c r="AA1400" s="494"/>
      <c r="AB1400" s="494"/>
      <c r="AC1400" s="501"/>
      <c r="AD1400" s="517"/>
      <c r="AE1400" s="518"/>
      <c r="AF1400" s="582"/>
      <c r="AG1400" s="494"/>
    </row>
    <row r="1401" spans="2:33">
      <c r="B1401" s="786"/>
      <c r="C1401" s="788"/>
      <c r="D1401" s="822"/>
      <c r="E1401" s="822"/>
      <c r="F1401" s="823"/>
      <c r="G1401" s="791"/>
      <c r="H1401" s="874"/>
      <c r="I1401" s="794"/>
      <c r="J1401" s="436" t="s">
        <v>220</v>
      </c>
      <c r="K1401" s="252"/>
      <c r="L1401" s="448">
        <f t="shared" si="123"/>
        <v>0</v>
      </c>
      <c r="M1401" s="439" t="e">
        <f>#REF!*(1-$O$5)</f>
        <v>#REF!</v>
      </c>
      <c r="N1401" s="797"/>
      <c r="O1401" s="800"/>
      <c r="P1401" s="778"/>
      <c r="Q1401" s="778"/>
      <c r="R1401" s="781"/>
      <c r="S1401" s="781"/>
      <c r="T1401" s="784"/>
      <c r="W1401" s="892"/>
      <c r="X1401" s="893"/>
      <c r="Y1401" s="890"/>
      <c r="Z1401" s="494"/>
      <c r="AA1401" s="494"/>
      <c r="AB1401" s="494"/>
      <c r="AC1401" s="501"/>
      <c r="AD1401" s="517"/>
      <c r="AE1401" s="518"/>
      <c r="AF1401" s="582"/>
      <c r="AG1401" s="494"/>
    </row>
    <row r="1402" spans="2:33">
      <c r="B1402" s="786"/>
      <c r="C1402" s="789"/>
      <c r="D1402" s="770"/>
      <c r="E1402" s="770"/>
      <c r="F1402" s="823"/>
      <c r="G1402" s="791"/>
      <c r="H1402" s="874"/>
      <c r="I1402" s="795"/>
      <c r="J1402" s="436" t="s">
        <v>226</v>
      </c>
      <c r="K1402" s="252"/>
      <c r="L1402" s="448">
        <f t="shared" si="123"/>
        <v>0</v>
      </c>
      <c r="M1402" s="439" t="e">
        <f>#REF!*(1-$O$5)</f>
        <v>#REF!</v>
      </c>
      <c r="N1402" s="798"/>
      <c r="O1402" s="801"/>
      <c r="P1402" s="779"/>
      <c r="Q1402" s="779"/>
      <c r="R1402" s="782"/>
      <c r="S1402" s="782"/>
      <c r="T1402" s="785"/>
      <c r="W1402" s="892"/>
      <c r="X1402" s="893"/>
      <c r="Y1402" s="890"/>
      <c r="Z1402" s="494"/>
      <c r="AA1402" s="494"/>
      <c r="AB1402" s="494"/>
      <c r="AC1402" s="501"/>
      <c r="AD1402" s="517"/>
      <c r="AE1402" s="518"/>
      <c r="AF1402" s="582"/>
      <c r="AG1402" s="494"/>
    </row>
    <row r="1403" spans="2:33">
      <c r="B1403" s="820">
        <v>343</v>
      </c>
      <c r="C1403" s="787" t="s">
        <v>907</v>
      </c>
      <c r="D1403" s="821"/>
      <c r="E1403" s="821"/>
      <c r="F1403" s="823"/>
      <c r="G1403" s="791">
        <f t="shared" si="122"/>
        <v>0</v>
      </c>
      <c r="H1403" s="874">
        <f>G1403</f>
        <v>0</v>
      </c>
      <c r="I1403" s="793" t="e">
        <f>H1403*(1+$L$5)</f>
        <v>#REF!</v>
      </c>
      <c r="J1403" s="436" t="s">
        <v>207</v>
      </c>
      <c r="K1403" s="252"/>
      <c r="L1403" s="448">
        <f t="shared" si="123"/>
        <v>0</v>
      </c>
      <c r="M1403" s="439" t="e">
        <f>#REF!*(1-$O$5)</f>
        <v>#REF!</v>
      </c>
      <c r="N1403" s="796" t="e">
        <f>SUM(M1403*L1403,L1404*M1404,L1405*M1405,L1406*M1406)</f>
        <v>#REF!</v>
      </c>
      <c r="O1403" s="799">
        <v>39</v>
      </c>
      <c r="P1403" s="777" t="e">
        <f>O1403*N1403</f>
        <v>#REF!</v>
      </c>
      <c r="Q1403" s="777" t="e">
        <f>P1403*(1+$R$5)</f>
        <v>#REF!</v>
      </c>
      <c r="R1403" s="780" t="e">
        <f>P1403+O1403*H1403</f>
        <v>#REF!</v>
      </c>
      <c r="S1403" s="780" t="e">
        <f>O1403*I1403+Q1403</f>
        <v>#REF!</v>
      </c>
      <c r="T1403" s="783" t="e">
        <f>S1403*(1+$U$5)</f>
        <v>#REF!</v>
      </c>
      <c r="W1403" s="891"/>
      <c r="X1403" s="893"/>
      <c r="Y1403" s="890"/>
      <c r="Z1403" s="494"/>
      <c r="AA1403" s="494"/>
      <c r="AB1403" s="494"/>
      <c r="AC1403" s="501"/>
      <c r="AD1403" s="517"/>
      <c r="AE1403" s="518"/>
      <c r="AF1403" s="582"/>
      <c r="AG1403" s="494"/>
    </row>
    <row r="1404" spans="2:33">
      <c r="B1404" s="786"/>
      <c r="C1404" s="788"/>
      <c r="D1404" s="822"/>
      <c r="E1404" s="822"/>
      <c r="F1404" s="823"/>
      <c r="G1404" s="791"/>
      <c r="H1404" s="874"/>
      <c r="I1404" s="794"/>
      <c r="J1404" s="436" t="s">
        <v>185</v>
      </c>
      <c r="K1404" s="252"/>
      <c r="L1404" s="448">
        <f t="shared" si="123"/>
        <v>0</v>
      </c>
      <c r="M1404" s="439" t="e">
        <f>#REF!*(1-$O$5)</f>
        <v>#REF!</v>
      </c>
      <c r="N1404" s="797"/>
      <c r="O1404" s="800"/>
      <c r="P1404" s="778"/>
      <c r="Q1404" s="778"/>
      <c r="R1404" s="781"/>
      <c r="S1404" s="781"/>
      <c r="T1404" s="784"/>
      <c r="W1404" s="892"/>
      <c r="X1404" s="893"/>
      <c r="Y1404" s="890"/>
      <c r="Z1404" s="494"/>
      <c r="AA1404" s="494"/>
      <c r="AB1404" s="494"/>
      <c r="AC1404" s="501"/>
      <c r="AD1404" s="517"/>
      <c r="AE1404" s="518"/>
      <c r="AF1404" s="582"/>
      <c r="AG1404" s="494"/>
    </row>
    <row r="1405" spans="2:33">
      <c r="B1405" s="786"/>
      <c r="C1405" s="788"/>
      <c r="D1405" s="822"/>
      <c r="E1405" s="822"/>
      <c r="F1405" s="823"/>
      <c r="G1405" s="791"/>
      <c r="H1405" s="874"/>
      <c r="I1405" s="794"/>
      <c r="J1405" s="436" t="s">
        <v>220</v>
      </c>
      <c r="K1405" s="252"/>
      <c r="L1405" s="448">
        <f t="shared" si="123"/>
        <v>0</v>
      </c>
      <c r="M1405" s="439" t="e">
        <f>#REF!*(1-$O$5)</f>
        <v>#REF!</v>
      </c>
      <c r="N1405" s="797"/>
      <c r="O1405" s="800"/>
      <c r="P1405" s="778"/>
      <c r="Q1405" s="778"/>
      <c r="R1405" s="781"/>
      <c r="S1405" s="781"/>
      <c r="T1405" s="784"/>
      <c r="W1405" s="892"/>
      <c r="X1405" s="893"/>
      <c r="Y1405" s="890"/>
      <c r="Z1405" s="494"/>
      <c r="AA1405" s="494"/>
      <c r="AB1405" s="494"/>
      <c r="AC1405" s="501"/>
      <c r="AD1405" s="517"/>
      <c r="AE1405" s="518"/>
      <c r="AF1405" s="582"/>
      <c r="AG1405" s="494"/>
    </row>
    <row r="1406" spans="2:33">
      <c r="B1406" s="786"/>
      <c r="C1406" s="789"/>
      <c r="D1406" s="770"/>
      <c r="E1406" s="770"/>
      <c r="F1406" s="823"/>
      <c r="G1406" s="791"/>
      <c r="H1406" s="874"/>
      <c r="I1406" s="795"/>
      <c r="J1406" s="436" t="s">
        <v>226</v>
      </c>
      <c r="K1406" s="252"/>
      <c r="L1406" s="448">
        <f t="shared" si="123"/>
        <v>0</v>
      </c>
      <c r="M1406" s="439" t="e">
        <f>#REF!*(1-$O$5)</f>
        <v>#REF!</v>
      </c>
      <c r="N1406" s="798"/>
      <c r="O1406" s="801"/>
      <c r="P1406" s="779"/>
      <c r="Q1406" s="779"/>
      <c r="R1406" s="782"/>
      <c r="S1406" s="782"/>
      <c r="T1406" s="785"/>
      <c r="W1406" s="892"/>
      <c r="X1406" s="893"/>
      <c r="Y1406" s="890"/>
      <c r="Z1406" s="494"/>
      <c r="AA1406" s="494"/>
      <c r="AB1406" s="494"/>
      <c r="AC1406" s="501"/>
      <c r="AD1406" s="517"/>
      <c r="AE1406" s="518"/>
      <c r="AF1406" s="582"/>
      <c r="AG1406" s="494"/>
    </row>
    <row r="1407" spans="2:33">
      <c r="B1407" s="820">
        <v>344</v>
      </c>
      <c r="C1407" s="787" t="s">
        <v>1152</v>
      </c>
      <c r="D1407" s="821"/>
      <c r="E1407" s="821"/>
      <c r="F1407" s="823"/>
      <c r="G1407" s="791">
        <f t="shared" si="122"/>
        <v>0</v>
      </c>
      <c r="H1407" s="777">
        <f>G1407</f>
        <v>0</v>
      </c>
      <c r="I1407" s="793" t="e">
        <f>H1407*(1+$L$5)</f>
        <v>#REF!</v>
      </c>
      <c r="J1407" s="458" t="s">
        <v>207</v>
      </c>
      <c r="K1407" s="252"/>
      <c r="L1407" s="448">
        <f t="shared" si="123"/>
        <v>0</v>
      </c>
      <c r="M1407" s="439" t="e">
        <f>#REF!*(1-$O$5)</f>
        <v>#REF!</v>
      </c>
      <c r="N1407" s="796" t="e">
        <f>SUM(M1407*L1407,L1408*M1408,L1409*M1409,L1410*M1410)</f>
        <v>#REF!</v>
      </c>
      <c r="O1407" s="799">
        <v>40</v>
      </c>
      <c r="P1407" s="777" t="e">
        <f>O1407*N1407</f>
        <v>#REF!</v>
      </c>
      <c r="Q1407" s="777" t="e">
        <f>P1407*(1+$R$5)</f>
        <v>#REF!</v>
      </c>
      <c r="R1407" s="780" t="e">
        <f>P1407+O1407*H1407</f>
        <v>#REF!</v>
      </c>
      <c r="S1407" s="780" t="e">
        <f>O1407*I1407+Q1407</f>
        <v>#REF!</v>
      </c>
      <c r="T1407" s="783" t="e">
        <f>S1407*(1+$U$5)</f>
        <v>#REF!</v>
      </c>
      <c r="W1407" s="462"/>
      <c r="X1407" s="501"/>
      <c r="Y1407" s="561"/>
      <c r="Z1407" s="494"/>
      <c r="AA1407" s="494"/>
      <c r="AB1407" s="494"/>
      <c r="AC1407" s="501"/>
      <c r="AD1407" s="517"/>
      <c r="AE1407" s="518"/>
      <c r="AF1407" s="582"/>
      <c r="AG1407" s="494"/>
    </row>
    <row r="1408" spans="2:33">
      <c r="B1408" s="786"/>
      <c r="C1408" s="788"/>
      <c r="D1408" s="822"/>
      <c r="E1408" s="822"/>
      <c r="F1408" s="823"/>
      <c r="G1408" s="791"/>
      <c r="H1408" s="778"/>
      <c r="I1408" s="794"/>
      <c r="J1408" s="458" t="s">
        <v>185</v>
      </c>
      <c r="K1408" s="252"/>
      <c r="L1408" s="448">
        <f t="shared" si="123"/>
        <v>0</v>
      </c>
      <c r="M1408" s="439" t="e">
        <f>#REF!*(1-$O$5)</f>
        <v>#REF!</v>
      </c>
      <c r="N1408" s="797"/>
      <c r="O1408" s="800"/>
      <c r="P1408" s="778"/>
      <c r="Q1408" s="778"/>
      <c r="R1408" s="781"/>
      <c r="S1408" s="781"/>
      <c r="T1408" s="784"/>
      <c r="W1408" s="462"/>
      <c r="X1408" s="501"/>
      <c r="Y1408" s="561"/>
      <c r="Z1408" s="494"/>
      <c r="AA1408" s="494"/>
      <c r="AB1408" s="494"/>
      <c r="AC1408" s="501"/>
      <c r="AD1408" s="517"/>
      <c r="AE1408" s="518"/>
      <c r="AF1408" s="582"/>
      <c r="AG1408" s="494"/>
    </row>
    <row r="1409" spans="2:33">
      <c r="B1409" s="786"/>
      <c r="C1409" s="788"/>
      <c r="D1409" s="822"/>
      <c r="E1409" s="822"/>
      <c r="F1409" s="823"/>
      <c r="G1409" s="791"/>
      <c r="H1409" s="778"/>
      <c r="I1409" s="794"/>
      <c r="J1409" s="458" t="s">
        <v>220</v>
      </c>
      <c r="K1409" s="252">
        <v>5</v>
      </c>
      <c r="L1409" s="448">
        <f t="shared" si="123"/>
        <v>8.3333333333333329E-2</v>
      </c>
      <c r="M1409" s="439" t="e">
        <f>#REF!*(1-$O$5)</f>
        <v>#REF!</v>
      </c>
      <c r="N1409" s="797"/>
      <c r="O1409" s="800"/>
      <c r="P1409" s="778"/>
      <c r="Q1409" s="778"/>
      <c r="R1409" s="781"/>
      <c r="S1409" s="781"/>
      <c r="T1409" s="784"/>
      <c r="W1409" s="462"/>
      <c r="X1409" s="501"/>
      <c r="Y1409" s="561"/>
      <c r="Z1409" s="494"/>
      <c r="AA1409" s="494"/>
      <c r="AB1409" s="494"/>
      <c r="AC1409" s="501"/>
      <c r="AD1409" s="517"/>
      <c r="AE1409" s="518"/>
      <c r="AF1409" s="582"/>
      <c r="AG1409" s="494"/>
    </row>
    <row r="1410" spans="2:33">
      <c r="B1410" s="786"/>
      <c r="C1410" s="789"/>
      <c r="D1410" s="770"/>
      <c r="E1410" s="770"/>
      <c r="F1410" s="823"/>
      <c r="G1410" s="791"/>
      <c r="H1410" s="779"/>
      <c r="I1410" s="795"/>
      <c r="J1410" s="458" t="s">
        <v>226</v>
      </c>
      <c r="K1410" s="252"/>
      <c r="L1410" s="448">
        <f t="shared" si="123"/>
        <v>0</v>
      </c>
      <c r="M1410" s="439" t="e">
        <f>#REF!*(1-$O$5)</f>
        <v>#REF!</v>
      </c>
      <c r="N1410" s="798"/>
      <c r="O1410" s="801"/>
      <c r="P1410" s="779"/>
      <c r="Q1410" s="779"/>
      <c r="R1410" s="782"/>
      <c r="S1410" s="782"/>
      <c r="T1410" s="785"/>
      <c r="W1410" s="462"/>
      <c r="X1410" s="501"/>
      <c r="Y1410" s="561"/>
      <c r="Z1410" s="494"/>
      <c r="AA1410" s="494"/>
      <c r="AB1410" s="494"/>
      <c r="AC1410" s="501"/>
      <c r="AD1410" s="517"/>
      <c r="AE1410" s="518"/>
      <c r="AF1410" s="582"/>
      <c r="AG1410" s="494"/>
    </row>
    <row r="1411" spans="2:33">
      <c r="B1411" s="820">
        <v>345</v>
      </c>
      <c r="C1411" s="787" t="s">
        <v>1151</v>
      </c>
      <c r="D1411" s="821"/>
      <c r="E1411" s="821"/>
      <c r="F1411" s="823"/>
      <c r="G1411" s="791">
        <f t="shared" si="122"/>
        <v>0</v>
      </c>
      <c r="H1411" s="777">
        <f>G1411</f>
        <v>0</v>
      </c>
      <c r="I1411" s="793" t="e">
        <f>H1411*(1+$L$5)</f>
        <v>#REF!</v>
      </c>
      <c r="J1411" s="458" t="s">
        <v>207</v>
      </c>
      <c r="K1411" s="252"/>
      <c r="L1411" s="448">
        <f t="shared" si="123"/>
        <v>0</v>
      </c>
      <c r="M1411" s="439" t="e">
        <f>#REF!*(1-$O$5)</f>
        <v>#REF!</v>
      </c>
      <c r="N1411" s="796" t="e">
        <f>SUM(M1411*L1411,L1412*M1412,L1413*M1413,L1414*M1414)</f>
        <v>#REF!</v>
      </c>
      <c r="O1411" s="799">
        <v>41</v>
      </c>
      <c r="P1411" s="777" t="e">
        <f>O1411*N1411</f>
        <v>#REF!</v>
      </c>
      <c r="Q1411" s="777" t="e">
        <f>P1411*(1+$R$5)</f>
        <v>#REF!</v>
      </c>
      <c r="R1411" s="780" t="e">
        <f>P1411+O1411*H1411</f>
        <v>#REF!</v>
      </c>
      <c r="S1411" s="780" t="e">
        <f>O1411*I1411+Q1411</f>
        <v>#REF!</v>
      </c>
      <c r="T1411" s="783" t="e">
        <f>S1411*(1+$U$5)</f>
        <v>#REF!</v>
      </c>
      <c r="W1411" s="462"/>
      <c r="X1411" s="501"/>
      <c r="Y1411" s="561"/>
      <c r="Z1411" s="494"/>
      <c r="AA1411" s="494"/>
      <c r="AB1411" s="494"/>
      <c r="AC1411" s="501"/>
      <c r="AD1411" s="517"/>
      <c r="AE1411" s="518"/>
      <c r="AF1411" s="582"/>
      <c r="AG1411" s="494"/>
    </row>
    <row r="1412" spans="2:33">
      <c r="B1412" s="786"/>
      <c r="C1412" s="788"/>
      <c r="D1412" s="822"/>
      <c r="E1412" s="822"/>
      <c r="F1412" s="823"/>
      <c r="G1412" s="791"/>
      <c r="H1412" s="778"/>
      <c r="I1412" s="794"/>
      <c r="J1412" s="458" t="s">
        <v>185</v>
      </c>
      <c r="K1412" s="252"/>
      <c r="L1412" s="448">
        <f t="shared" si="123"/>
        <v>0</v>
      </c>
      <c r="M1412" s="439" t="e">
        <f>#REF!*(1-$O$5)</f>
        <v>#REF!</v>
      </c>
      <c r="N1412" s="797"/>
      <c r="O1412" s="800"/>
      <c r="P1412" s="778"/>
      <c r="Q1412" s="778"/>
      <c r="R1412" s="781"/>
      <c r="S1412" s="781"/>
      <c r="T1412" s="784"/>
      <c r="W1412" s="462"/>
      <c r="X1412" s="501"/>
      <c r="Y1412" s="561"/>
      <c r="Z1412" s="494"/>
      <c r="AA1412" s="494"/>
      <c r="AB1412" s="494"/>
      <c r="AC1412" s="501"/>
      <c r="AD1412" s="517"/>
      <c r="AE1412" s="518"/>
      <c r="AF1412" s="582"/>
      <c r="AG1412" s="494"/>
    </row>
    <row r="1413" spans="2:33">
      <c r="B1413" s="786"/>
      <c r="C1413" s="788"/>
      <c r="D1413" s="822"/>
      <c r="E1413" s="822"/>
      <c r="F1413" s="823"/>
      <c r="G1413" s="791"/>
      <c r="H1413" s="778"/>
      <c r="I1413" s="794"/>
      <c r="J1413" s="458" t="s">
        <v>220</v>
      </c>
      <c r="K1413" s="252">
        <v>6</v>
      </c>
      <c r="L1413" s="448">
        <f t="shared" si="123"/>
        <v>0.1</v>
      </c>
      <c r="M1413" s="439" t="e">
        <f>#REF!*(1-$O$5)</f>
        <v>#REF!</v>
      </c>
      <c r="N1413" s="797"/>
      <c r="O1413" s="800"/>
      <c r="P1413" s="778"/>
      <c r="Q1413" s="778"/>
      <c r="R1413" s="781"/>
      <c r="S1413" s="781"/>
      <c r="T1413" s="784"/>
      <c r="W1413" s="462"/>
      <c r="X1413" s="501"/>
      <c r="Y1413" s="561"/>
      <c r="Z1413" s="494"/>
      <c r="AA1413" s="494"/>
      <c r="AB1413" s="494"/>
      <c r="AC1413" s="501"/>
      <c r="AD1413" s="517"/>
      <c r="AE1413" s="518"/>
      <c r="AF1413" s="582"/>
      <c r="AG1413" s="494"/>
    </row>
    <row r="1414" spans="2:33">
      <c r="B1414" s="786"/>
      <c r="C1414" s="789"/>
      <c r="D1414" s="770"/>
      <c r="E1414" s="770"/>
      <c r="F1414" s="823"/>
      <c r="G1414" s="791"/>
      <c r="H1414" s="779"/>
      <c r="I1414" s="795"/>
      <c r="J1414" s="458" t="s">
        <v>226</v>
      </c>
      <c r="K1414" s="252"/>
      <c r="L1414" s="448">
        <f t="shared" si="123"/>
        <v>0</v>
      </c>
      <c r="M1414" s="439" t="e">
        <f>#REF!*(1-$O$5)</f>
        <v>#REF!</v>
      </c>
      <c r="N1414" s="798"/>
      <c r="O1414" s="801"/>
      <c r="P1414" s="779"/>
      <c r="Q1414" s="779"/>
      <c r="R1414" s="782"/>
      <c r="S1414" s="782"/>
      <c r="T1414" s="785"/>
      <c r="W1414" s="462"/>
      <c r="X1414" s="501"/>
      <c r="Y1414" s="561"/>
      <c r="Z1414" s="494"/>
      <c r="AA1414" s="494"/>
      <c r="AB1414" s="494"/>
      <c r="AC1414" s="501"/>
      <c r="AD1414" s="517"/>
      <c r="AE1414" s="518"/>
      <c r="AF1414" s="582"/>
      <c r="AG1414" s="494"/>
    </row>
    <row r="1415" spans="2:33">
      <c r="B1415" s="820">
        <v>346</v>
      </c>
      <c r="C1415" s="787" t="s">
        <v>1150</v>
      </c>
      <c r="D1415" s="821"/>
      <c r="E1415" s="821"/>
      <c r="F1415" s="823"/>
      <c r="G1415" s="791">
        <f t="shared" si="122"/>
        <v>0</v>
      </c>
      <c r="H1415" s="777">
        <f>G1415</f>
        <v>0</v>
      </c>
      <c r="I1415" s="793" t="e">
        <f>H1415*(1+$L$5)</f>
        <v>#REF!</v>
      </c>
      <c r="J1415" s="458" t="s">
        <v>207</v>
      </c>
      <c r="K1415" s="252"/>
      <c r="L1415" s="448">
        <f t="shared" si="123"/>
        <v>0</v>
      </c>
      <c r="M1415" s="439" t="e">
        <f>#REF!*(1-$O$5)</f>
        <v>#REF!</v>
      </c>
      <c r="N1415" s="796" t="e">
        <f>SUM(M1415*L1415,L1416*M1416,L1417*M1417,L1418*M1418)</f>
        <v>#REF!</v>
      </c>
      <c r="O1415" s="799">
        <v>42</v>
      </c>
      <c r="P1415" s="777" t="e">
        <f>O1415*N1415</f>
        <v>#REF!</v>
      </c>
      <c r="Q1415" s="777" t="e">
        <f>P1415*(1+$R$5)</f>
        <v>#REF!</v>
      </c>
      <c r="R1415" s="780" t="e">
        <f>P1415+O1415*H1415</f>
        <v>#REF!</v>
      </c>
      <c r="S1415" s="780" t="e">
        <f>O1415*I1415+Q1415</f>
        <v>#REF!</v>
      </c>
      <c r="T1415" s="783" t="e">
        <f>S1415*(1+$U$5)</f>
        <v>#REF!</v>
      </c>
      <c r="W1415" s="891"/>
      <c r="X1415" s="893"/>
      <c r="Y1415" s="890"/>
      <c r="Z1415" s="494"/>
      <c r="AA1415" s="494"/>
      <c r="AB1415" s="494"/>
      <c r="AC1415" s="501"/>
      <c r="AD1415" s="517"/>
      <c r="AE1415" s="518"/>
      <c r="AF1415" s="582"/>
      <c r="AG1415" s="494"/>
    </row>
    <row r="1416" spans="2:33">
      <c r="B1416" s="786"/>
      <c r="C1416" s="788"/>
      <c r="D1416" s="822"/>
      <c r="E1416" s="822"/>
      <c r="F1416" s="823"/>
      <c r="G1416" s="791"/>
      <c r="H1416" s="778"/>
      <c r="I1416" s="794"/>
      <c r="J1416" s="458" t="s">
        <v>185</v>
      </c>
      <c r="K1416" s="252"/>
      <c r="L1416" s="448">
        <f t="shared" si="123"/>
        <v>0</v>
      </c>
      <c r="M1416" s="439" t="e">
        <f>#REF!*(1-$O$5)</f>
        <v>#REF!</v>
      </c>
      <c r="N1416" s="797"/>
      <c r="O1416" s="800"/>
      <c r="P1416" s="778"/>
      <c r="Q1416" s="778"/>
      <c r="R1416" s="781"/>
      <c r="S1416" s="781"/>
      <c r="T1416" s="784"/>
      <c r="W1416" s="892"/>
      <c r="X1416" s="893"/>
      <c r="Y1416" s="890"/>
      <c r="Z1416" s="494"/>
      <c r="AA1416" s="494"/>
      <c r="AB1416" s="494"/>
      <c r="AC1416" s="501"/>
      <c r="AD1416" s="517"/>
      <c r="AE1416" s="518"/>
      <c r="AF1416" s="582"/>
      <c r="AG1416" s="494"/>
    </row>
    <row r="1417" spans="2:33">
      <c r="B1417" s="786"/>
      <c r="C1417" s="788"/>
      <c r="D1417" s="822"/>
      <c r="E1417" s="822"/>
      <c r="F1417" s="823"/>
      <c r="G1417" s="791"/>
      <c r="H1417" s="778"/>
      <c r="I1417" s="794"/>
      <c r="J1417" s="458" t="s">
        <v>220</v>
      </c>
      <c r="K1417" s="252">
        <v>5</v>
      </c>
      <c r="L1417" s="448">
        <f t="shared" si="123"/>
        <v>8.3333333333333329E-2</v>
      </c>
      <c r="M1417" s="439" t="e">
        <f>#REF!*(1-$O$5)</f>
        <v>#REF!</v>
      </c>
      <c r="N1417" s="797"/>
      <c r="O1417" s="800"/>
      <c r="P1417" s="778"/>
      <c r="Q1417" s="778"/>
      <c r="R1417" s="781"/>
      <c r="S1417" s="781"/>
      <c r="T1417" s="784"/>
      <c r="W1417" s="892"/>
      <c r="X1417" s="893"/>
      <c r="Y1417" s="890"/>
      <c r="Z1417" s="494"/>
      <c r="AA1417" s="494"/>
      <c r="AB1417" s="494"/>
      <c r="AC1417" s="501"/>
      <c r="AD1417" s="517"/>
      <c r="AE1417" s="518"/>
      <c r="AF1417" s="582"/>
      <c r="AG1417" s="494"/>
    </row>
    <row r="1418" spans="2:33">
      <c r="B1418" s="786"/>
      <c r="C1418" s="789"/>
      <c r="D1418" s="770"/>
      <c r="E1418" s="770"/>
      <c r="F1418" s="823"/>
      <c r="G1418" s="791"/>
      <c r="H1418" s="779"/>
      <c r="I1418" s="795"/>
      <c r="J1418" s="458" t="s">
        <v>226</v>
      </c>
      <c r="K1418" s="252">
        <v>15</v>
      </c>
      <c r="L1418" s="448">
        <f t="shared" si="123"/>
        <v>0.25</v>
      </c>
      <c r="M1418" s="439" t="e">
        <f>#REF!*(1-$O$5)</f>
        <v>#REF!</v>
      </c>
      <c r="N1418" s="798"/>
      <c r="O1418" s="801"/>
      <c r="P1418" s="779"/>
      <c r="Q1418" s="779"/>
      <c r="R1418" s="782"/>
      <c r="S1418" s="782"/>
      <c r="T1418" s="785"/>
      <c r="W1418" s="892"/>
      <c r="X1418" s="893"/>
      <c r="Y1418" s="890"/>
      <c r="Z1418" s="494"/>
      <c r="AA1418" s="494"/>
      <c r="AB1418" s="494"/>
      <c r="AC1418" s="501"/>
      <c r="AD1418" s="517"/>
      <c r="AE1418" s="518"/>
      <c r="AF1418" s="582"/>
      <c r="AG1418" s="494"/>
    </row>
    <row r="1419" spans="2:33">
      <c r="B1419" s="820">
        <v>347</v>
      </c>
      <c r="C1419" s="787" t="s">
        <v>1153</v>
      </c>
      <c r="D1419" s="821"/>
      <c r="E1419" s="821"/>
      <c r="F1419" s="823"/>
      <c r="G1419" s="791">
        <f t="shared" si="122"/>
        <v>0</v>
      </c>
      <c r="H1419" s="777">
        <f>G1419</f>
        <v>0</v>
      </c>
      <c r="I1419" s="793" t="e">
        <f>H1419*(1+$L$5)</f>
        <v>#REF!</v>
      </c>
      <c r="J1419" s="458" t="s">
        <v>207</v>
      </c>
      <c r="K1419" s="252"/>
      <c r="L1419" s="448">
        <f t="shared" si="123"/>
        <v>0</v>
      </c>
      <c r="M1419" s="439" t="e">
        <f>#REF!*(1-$O$5)</f>
        <v>#REF!</v>
      </c>
      <c r="N1419" s="796" t="e">
        <f>SUM(M1419*L1419,L1420*M1420,L1421*M1421,L1422*M1422)</f>
        <v>#REF!</v>
      </c>
      <c r="O1419" s="799">
        <v>43</v>
      </c>
      <c r="P1419" s="777" t="e">
        <f>O1419*N1419</f>
        <v>#REF!</v>
      </c>
      <c r="Q1419" s="777" t="e">
        <f>P1419*(1+$R$5)</f>
        <v>#REF!</v>
      </c>
      <c r="R1419" s="780" t="e">
        <f>P1419+O1419*H1419</f>
        <v>#REF!</v>
      </c>
      <c r="S1419" s="780" t="e">
        <f>O1419*I1419+Q1419</f>
        <v>#REF!</v>
      </c>
      <c r="T1419" s="783" t="e">
        <f>S1419*(1+$U$5)</f>
        <v>#REF!</v>
      </c>
      <c r="W1419" s="462"/>
      <c r="X1419" s="501"/>
      <c r="Y1419" s="561"/>
      <c r="Z1419" s="494"/>
      <c r="AA1419" s="494"/>
      <c r="AB1419" s="494"/>
      <c r="AC1419" s="501"/>
      <c r="AD1419" s="517"/>
      <c r="AE1419" s="518"/>
      <c r="AF1419" s="582"/>
      <c r="AG1419" s="494"/>
    </row>
    <row r="1420" spans="2:33">
      <c r="B1420" s="786"/>
      <c r="C1420" s="788"/>
      <c r="D1420" s="822"/>
      <c r="E1420" s="822"/>
      <c r="F1420" s="823"/>
      <c r="G1420" s="791"/>
      <c r="H1420" s="778"/>
      <c r="I1420" s="794"/>
      <c r="J1420" s="458" t="s">
        <v>185</v>
      </c>
      <c r="K1420" s="252"/>
      <c r="L1420" s="448">
        <f t="shared" si="123"/>
        <v>0</v>
      </c>
      <c r="M1420" s="439" t="e">
        <f>#REF!*(1-$O$5)</f>
        <v>#REF!</v>
      </c>
      <c r="N1420" s="797"/>
      <c r="O1420" s="800"/>
      <c r="P1420" s="778"/>
      <c r="Q1420" s="778"/>
      <c r="R1420" s="781"/>
      <c r="S1420" s="781"/>
      <c r="T1420" s="784"/>
      <c r="W1420" s="462"/>
      <c r="X1420" s="501"/>
      <c r="Y1420" s="561"/>
      <c r="Z1420" s="494"/>
      <c r="AA1420" s="494"/>
      <c r="AB1420" s="494"/>
      <c r="AC1420" s="501"/>
      <c r="AD1420" s="517"/>
      <c r="AE1420" s="518"/>
      <c r="AF1420" s="582"/>
      <c r="AG1420" s="494"/>
    </row>
    <row r="1421" spans="2:33">
      <c r="B1421" s="786"/>
      <c r="C1421" s="788"/>
      <c r="D1421" s="822"/>
      <c r="E1421" s="822"/>
      <c r="F1421" s="823"/>
      <c r="G1421" s="791"/>
      <c r="H1421" s="778"/>
      <c r="I1421" s="794"/>
      <c r="J1421" s="458" t="s">
        <v>220</v>
      </c>
      <c r="K1421" s="252"/>
      <c r="L1421" s="448">
        <f t="shared" si="123"/>
        <v>0</v>
      </c>
      <c r="M1421" s="439" t="e">
        <f>#REF!*(1-$O$5)</f>
        <v>#REF!</v>
      </c>
      <c r="N1421" s="797"/>
      <c r="O1421" s="800"/>
      <c r="P1421" s="778"/>
      <c r="Q1421" s="778"/>
      <c r="R1421" s="781"/>
      <c r="S1421" s="781"/>
      <c r="T1421" s="784"/>
      <c r="W1421" s="462"/>
      <c r="X1421" s="501"/>
      <c r="Y1421" s="561"/>
      <c r="Z1421" s="494"/>
      <c r="AA1421" s="494"/>
      <c r="AB1421" s="494"/>
      <c r="AC1421" s="501"/>
      <c r="AD1421" s="517"/>
      <c r="AE1421" s="518"/>
      <c r="AF1421" s="582"/>
      <c r="AG1421" s="494"/>
    </row>
    <row r="1422" spans="2:33">
      <c r="B1422" s="786"/>
      <c r="C1422" s="789"/>
      <c r="D1422" s="770"/>
      <c r="E1422" s="770"/>
      <c r="F1422" s="823"/>
      <c r="G1422" s="791"/>
      <c r="H1422" s="779"/>
      <c r="I1422" s="795"/>
      <c r="J1422" s="458" t="s">
        <v>226</v>
      </c>
      <c r="K1422" s="252">
        <v>2</v>
      </c>
      <c r="L1422" s="448">
        <f t="shared" ref="L1422:L1462" si="124">K1422/60</f>
        <v>3.3333333333333333E-2</v>
      </c>
      <c r="M1422" s="439" t="e">
        <f>#REF!*(1-$O$5)</f>
        <v>#REF!</v>
      </c>
      <c r="N1422" s="798"/>
      <c r="O1422" s="801"/>
      <c r="P1422" s="779"/>
      <c r="Q1422" s="779"/>
      <c r="R1422" s="782"/>
      <c r="S1422" s="782"/>
      <c r="T1422" s="785"/>
      <c r="W1422" s="462"/>
      <c r="X1422" s="501"/>
      <c r="Y1422" s="561"/>
      <c r="Z1422" s="494"/>
      <c r="AA1422" s="494"/>
      <c r="AB1422" s="494"/>
      <c r="AC1422" s="501"/>
      <c r="AD1422" s="517"/>
      <c r="AE1422" s="518"/>
      <c r="AF1422" s="582"/>
      <c r="AG1422" s="494"/>
    </row>
    <row r="1423" spans="2:33">
      <c r="B1423" s="820">
        <v>348</v>
      </c>
      <c r="C1423" s="787" t="s">
        <v>1140</v>
      </c>
      <c r="D1423" s="821"/>
      <c r="E1423" s="821"/>
      <c r="F1423" s="823"/>
      <c r="G1423" s="791">
        <f t="shared" si="122"/>
        <v>0</v>
      </c>
      <c r="H1423" s="777">
        <f>G1423</f>
        <v>0</v>
      </c>
      <c r="I1423" s="793" t="e">
        <f>H1423*(1+$L$5)</f>
        <v>#REF!</v>
      </c>
      <c r="J1423" s="458" t="s">
        <v>207</v>
      </c>
      <c r="K1423" s="252"/>
      <c r="L1423" s="448">
        <f t="shared" si="124"/>
        <v>0</v>
      </c>
      <c r="M1423" s="439" t="e">
        <f>#REF!*(1-$O$5)</f>
        <v>#REF!</v>
      </c>
      <c r="N1423" s="796" t="e">
        <f>SUM(M1423*L1423,L1424*M1424,L1425*M1425,L1426*M1426)</f>
        <v>#REF!</v>
      </c>
      <c r="O1423" s="799">
        <v>44</v>
      </c>
      <c r="P1423" s="777" t="e">
        <f>O1423*N1423</f>
        <v>#REF!</v>
      </c>
      <c r="Q1423" s="777" t="e">
        <f>P1423*(1+$R$5)</f>
        <v>#REF!</v>
      </c>
      <c r="R1423" s="780" t="e">
        <f>P1423+O1423*H1423</f>
        <v>#REF!</v>
      </c>
      <c r="S1423" s="780" t="e">
        <f>O1423*I1423+Q1423</f>
        <v>#REF!</v>
      </c>
      <c r="T1423" s="783" t="e">
        <f>S1423*(1+$U$5)</f>
        <v>#REF!</v>
      </c>
      <c r="W1423" s="462"/>
      <c r="X1423" s="501"/>
      <c r="Y1423" s="561"/>
      <c r="Z1423" s="494"/>
      <c r="AA1423" s="494"/>
      <c r="AB1423" s="494"/>
      <c r="AC1423" s="501"/>
      <c r="AD1423" s="517"/>
      <c r="AE1423" s="518"/>
      <c r="AF1423" s="582"/>
      <c r="AG1423" s="494"/>
    </row>
    <row r="1424" spans="2:33">
      <c r="B1424" s="786"/>
      <c r="C1424" s="788"/>
      <c r="D1424" s="822"/>
      <c r="E1424" s="822"/>
      <c r="F1424" s="823"/>
      <c r="G1424" s="791"/>
      <c r="H1424" s="778"/>
      <c r="I1424" s="794"/>
      <c r="J1424" s="458" t="s">
        <v>185</v>
      </c>
      <c r="K1424" s="252"/>
      <c r="L1424" s="448">
        <f t="shared" si="124"/>
        <v>0</v>
      </c>
      <c r="M1424" s="439" t="e">
        <f>#REF!*(1-$O$5)</f>
        <v>#REF!</v>
      </c>
      <c r="N1424" s="797"/>
      <c r="O1424" s="800"/>
      <c r="P1424" s="778"/>
      <c r="Q1424" s="778"/>
      <c r="R1424" s="781"/>
      <c r="S1424" s="781"/>
      <c r="T1424" s="784"/>
      <c r="W1424" s="462"/>
      <c r="X1424" s="501"/>
      <c r="Y1424" s="561"/>
      <c r="Z1424" s="494"/>
      <c r="AA1424" s="494"/>
      <c r="AB1424" s="494"/>
      <c r="AC1424" s="501"/>
      <c r="AD1424" s="517"/>
      <c r="AE1424" s="518"/>
      <c r="AF1424" s="582"/>
      <c r="AG1424" s="494"/>
    </row>
    <row r="1425" spans="2:33">
      <c r="B1425" s="786"/>
      <c r="C1425" s="788"/>
      <c r="D1425" s="822"/>
      <c r="E1425" s="822"/>
      <c r="F1425" s="823"/>
      <c r="G1425" s="791"/>
      <c r="H1425" s="778"/>
      <c r="I1425" s="794"/>
      <c r="J1425" s="458" t="s">
        <v>220</v>
      </c>
      <c r="K1425" s="252">
        <v>5</v>
      </c>
      <c r="L1425" s="448">
        <f t="shared" si="124"/>
        <v>8.3333333333333329E-2</v>
      </c>
      <c r="M1425" s="439" t="e">
        <f>#REF!*(1-$O$5)</f>
        <v>#REF!</v>
      </c>
      <c r="N1425" s="797"/>
      <c r="O1425" s="800"/>
      <c r="P1425" s="778"/>
      <c r="Q1425" s="778"/>
      <c r="R1425" s="781"/>
      <c r="S1425" s="781"/>
      <c r="T1425" s="784"/>
      <c r="W1425" s="462"/>
      <c r="X1425" s="501"/>
      <c r="Y1425" s="561"/>
      <c r="Z1425" s="494"/>
      <c r="AA1425" s="494"/>
      <c r="AB1425" s="494"/>
      <c r="AC1425" s="501"/>
      <c r="AD1425" s="517"/>
      <c r="AE1425" s="518"/>
      <c r="AF1425" s="582"/>
      <c r="AG1425" s="494"/>
    </row>
    <row r="1426" spans="2:33">
      <c r="B1426" s="786"/>
      <c r="C1426" s="789"/>
      <c r="D1426" s="770"/>
      <c r="E1426" s="770"/>
      <c r="F1426" s="823"/>
      <c r="G1426" s="791"/>
      <c r="H1426" s="779"/>
      <c r="I1426" s="795"/>
      <c r="J1426" s="458" t="s">
        <v>226</v>
      </c>
      <c r="K1426" s="252">
        <v>5</v>
      </c>
      <c r="L1426" s="448">
        <f t="shared" si="124"/>
        <v>8.3333333333333329E-2</v>
      </c>
      <c r="M1426" s="439" t="e">
        <f>#REF!*(1-$O$5)</f>
        <v>#REF!</v>
      </c>
      <c r="N1426" s="798"/>
      <c r="O1426" s="801"/>
      <c r="P1426" s="779"/>
      <c r="Q1426" s="779"/>
      <c r="R1426" s="782"/>
      <c r="S1426" s="782"/>
      <c r="T1426" s="785"/>
      <c r="W1426" s="462"/>
      <c r="X1426" s="501"/>
      <c r="Y1426" s="561"/>
      <c r="Z1426" s="494"/>
      <c r="AA1426" s="494"/>
      <c r="AB1426" s="494"/>
      <c r="AC1426" s="501"/>
      <c r="AD1426" s="517"/>
      <c r="AE1426" s="518"/>
      <c r="AF1426" s="582"/>
      <c r="AG1426" s="494"/>
    </row>
    <row r="1427" spans="2:33">
      <c r="B1427" s="820">
        <v>349</v>
      </c>
      <c r="C1427" s="787" t="s">
        <v>1141</v>
      </c>
      <c r="D1427" s="821"/>
      <c r="E1427" s="821"/>
      <c r="F1427" s="823"/>
      <c r="G1427" s="791">
        <f t="shared" si="122"/>
        <v>0</v>
      </c>
      <c r="H1427" s="777">
        <f>G1427</f>
        <v>0</v>
      </c>
      <c r="I1427" s="793" t="e">
        <f>H1427*(1+$L$5)</f>
        <v>#REF!</v>
      </c>
      <c r="J1427" s="458" t="s">
        <v>207</v>
      </c>
      <c r="K1427" s="252"/>
      <c r="L1427" s="448">
        <f t="shared" si="124"/>
        <v>0</v>
      </c>
      <c r="M1427" s="439" t="e">
        <f>#REF!*(1-$O$5)</f>
        <v>#REF!</v>
      </c>
      <c r="N1427" s="796" t="e">
        <f>SUM(M1427*L1427,L1428*M1428,L1429*M1429,L1430*M1430)</f>
        <v>#REF!</v>
      </c>
      <c r="O1427" s="799">
        <v>45</v>
      </c>
      <c r="P1427" s="777" t="e">
        <f>O1427*N1427</f>
        <v>#REF!</v>
      </c>
      <c r="Q1427" s="777" t="e">
        <f>P1427*(1+$R$5)</f>
        <v>#REF!</v>
      </c>
      <c r="R1427" s="780" t="e">
        <f>P1427+O1427*H1427</f>
        <v>#REF!</v>
      </c>
      <c r="S1427" s="780" t="e">
        <f>O1427*I1427+Q1427</f>
        <v>#REF!</v>
      </c>
      <c r="T1427" s="783" t="e">
        <f>S1427*(1+$U$5)</f>
        <v>#REF!</v>
      </c>
      <c r="W1427" s="462"/>
      <c r="X1427" s="501"/>
      <c r="Y1427" s="561"/>
      <c r="Z1427" s="494"/>
      <c r="AA1427" s="494"/>
      <c r="AB1427" s="494"/>
      <c r="AC1427" s="501"/>
      <c r="AD1427" s="517"/>
      <c r="AE1427" s="518"/>
      <c r="AF1427" s="582"/>
      <c r="AG1427" s="494"/>
    </row>
    <row r="1428" spans="2:33">
      <c r="B1428" s="786"/>
      <c r="C1428" s="788"/>
      <c r="D1428" s="822"/>
      <c r="E1428" s="822"/>
      <c r="F1428" s="823"/>
      <c r="G1428" s="791"/>
      <c r="H1428" s="778"/>
      <c r="I1428" s="794"/>
      <c r="J1428" s="458" t="s">
        <v>185</v>
      </c>
      <c r="K1428" s="252"/>
      <c r="L1428" s="448">
        <f t="shared" si="124"/>
        <v>0</v>
      </c>
      <c r="M1428" s="439" t="e">
        <f>#REF!*(1-$O$5)</f>
        <v>#REF!</v>
      </c>
      <c r="N1428" s="797"/>
      <c r="O1428" s="800"/>
      <c r="P1428" s="778"/>
      <c r="Q1428" s="778"/>
      <c r="R1428" s="781"/>
      <c r="S1428" s="781"/>
      <c r="T1428" s="784"/>
      <c r="W1428" s="462"/>
      <c r="X1428" s="501"/>
      <c r="Y1428" s="561"/>
      <c r="Z1428" s="494"/>
      <c r="AA1428" s="494"/>
      <c r="AB1428" s="494"/>
      <c r="AC1428" s="501"/>
      <c r="AD1428" s="517"/>
      <c r="AE1428" s="518"/>
      <c r="AF1428" s="582"/>
      <c r="AG1428" s="494"/>
    </row>
    <row r="1429" spans="2:33">
      <c r="B1429" s="786"/>
      <c r="C1429" s="788"/>
      <c r="D1429" s="822"/>
      <c r="E1429" s="822"/>
      <c r="F1429" s="823"/>
      <c r="G1429" s="791"/>
      <c r="H1429" s="778"/>
      <c r="I1429" s="794"/>
      <c r="J1429" s="458" t="s">
        <v>220</v>
      </c>
      <c r="K1429" s="252">
        <v>0</v>
      </c>
      <c r="L1429" s="448">
        <f t="shared" si="124"/>
        <v>0</v>
      </c>
      <c r="M1429" s="439" t="e">
        <f>#REF!*(1-$O$5)</f>
        <v>#REF!</v>
      </c>
      <c r="N1429" s="797"/>
      <c r="O1429" s="800"/>
      <c r="P1429" s="778"/>
      <c r="Q1429" s="778"/>
      <c r="R1429" s="781"/>
      <c r="S1429" s="781"/>
      <c r="T1429" s="784"/>
      <c r="W1429" s="462"/>
      <c r="X1429" s="501"/>
      <c r="Y1429" s="561"/>
      <c r="Z1429" s="494"/>
      <c r="AA1429" s="494"/>
      <c r="AB1429" s="494"/>
      <c r="AC1429" s="501"/>
      <c r="AD1429" s="517"/>
      <c r="AE1429" s="518"/>
      <c r="AF1429" s="582"/>
      <c r="AG1429" s="494"/>
    </row>
    <row r="1430" spans="2:33">
      <c r="B1430" s="786"/>
      <c r="C1430" s="789"/>
      <c r="D1430" s="770"/>
      <c r="E1430" s="770"/>
      <c r="F1430" s="823"/>
      <c r="G1430" s="791"/>
      <c r="H1430" s="779"/>
      <c r="I1430" s="795"/>
      <c r="J1430" s="458" t="s">
        <v>226</v>
      </c>
      <c r="K1430" s="252">
        <v>2</v>
      </c>
      <c r="L1430" s="448">
        <f t="shared" si="124"/>
        <v>3.3333333333333333E-2</v>
      </c>
      <c r="M1430" s="439" t="e">
        <f>#REF!*(1-$O$5)</f>
        <v>#REF!</v>
      </c>
      <c r="N1430" s="798"/>
      <c r="O1430" s="801"/>
      <c r="P1430" s="779"/>
      <c r="Q1430" s="779"/>
      <c r="R1430" s="782"/>
      <c r="S1430" s="782"/>
      <c r="T1430" s="785"/>
      <c r="W1430" s="462"/>
      <c r="X1430" s="501"/>
      <c r="Y1430" s="561"/>
      <c r="Z1430" s="494"/>
      <c r="AA1430" s="494"/>
      <c r="AB1430" s="494"/>
      <c r="AC1430" s="501"/>
      <c r="AD1430" s="517"/>
      <c r="AE1430" s="518"/>
      <c r="AF1430" s="582"/>
      <c r="AG1430" s="494"/>
    </row>
    <row r="1431" spans="2:33">
      <c r="B1431" s="820">
        <v>350</v>
      </c>
      <c r="C1431" s="787" t="s">
        <v>1154</v>
      </c>
      <c r="D1431" s="821"/>
      <c r="E1431" s="821"/>
      <c r="F1431" s="823"/>
      <c r="G1431" s="791">
        <f t="shared" si="122"/>
        <v>0</v>
      </c>
      <c r="H1431" s="777">
        <f>G1431</f>
        <v>0</v>
      </c>
      <c r="I1431" s="793" t="e">
        <f>H1431*(1+$L$5)</f>
        <v>#REF!</v>
      </c>
      <c r="J1431" s="458" t="s">
        <v>207</v>
      </c>
      <c r="K1431" s="252"/>
      <c r="L1431" s="448">
        <f t="shared" si="124"/>
        <v>0</v>
      </c>
      <c r="M1431" s="439" t="e">
        <f>#REF!*(1-$O$5)</f>
        <v>#REF!</v>
      </c>
      <c r="N1431" s="796" t="e">
        <f>SUM(M1431*L1431,L1432*M1432,L1433*M1433,L1434*M1434)</f>
        <v>#REF!</v>
      </c>
      <c r="O1431" s="799">
        <v>46</v>
      </c>
      <c r="P1431" s="777" t="e">
        <f>O1431*N1431</f>
        <v>#REF!</v>
      </c>
      <c r="Q1431" s="777" t="e">
        <f>P1431*(1+$R$5)</f>
        <v>#REF!</v>
      </c>
      <c r="R1431" s="780" t="e">
        <f>P1431+O1431*H1431</f>
        <v>#REF!</v>
      </c>
      <c r="S1431" s="780" t="e">
        <f>O1431*I1431+Q1431</f>
        <v>#REF!</v>
      </c>
      <c r="T1431" s="783" t="e">
        <f>S1431*(1+$U$5)</f>
        <v>#REF!</v>
      </c>
      <c r="W1431" s="462"/>
      <c r="X1431" s="501"/>
      <c r="Y1431" s="561"/>
      <c r="Z1431" s="494"/>
      <c r="AA1431" s="494"/>
      <c r="AB1431" s="494"/>
      <c r="AC1431" s="501"/>
      <c r="AD1431" s="517"/>
      <c r="AE1431" s="518"/>
      <c r="AF1431" s="582"/>
      <c r="AG1431" s="494"/>
    </row>
    <row r="1432" spans="2:33">
      <c r="B1432" s="786"/>
      <c r="C1432" s="788"/>
      <c r="D1432" s="822"/>
      <c r="E1432" s="822"/>
      <c r="F1432" s="823"/>
      <c r="G1432" s="791"/>
      <c r="H1432" s="778"/>
      <c r="I1432" s="794"/>
      <c r="J1432" s="458" t="s">
        <v>185</v>
      </c>
      <c r="K1432" s="252"/>
      <c r="L1432" s="448">
        <f t="shared" si="124"/>
        <v>0</v>
      </c>
      <c r="M1432" s="439" t="e">
        <f>#REF!*(1-$O$5)</f>
        <v>#REF!</v>
      </c>
      <c r="N1432" s="797"/>
      <c r="O1432" s="800"/>
      <c r="P1432" s="778"/>
      <c r="Q1432" s="778"/>
      <c r="R1432" s="781"/>
      <c r="S1432" s="781"/>
      <c r="T1432" s="784"/>
      <c r="W1432" s="462"/>
      <c r="X1432" s="501"/>
      <c r="Y1432" s="561"/>
      <c r="Z1432" s="494"/>
      <c r="AA1432" s="494"/>
      <c r="AB1432" s="494"/>
      <c r="AC1432" s="501"/>
      <c r="AD1432" s="517"/>
      <c r="AE1432" s="518"/>
      <c r="AF1432" s="582"/>
      <c r="AG1432" s="494"/>
    </row>
    <row r="1433" spans="2:33">
      <c r="B1433" s="786"/>
      <c r="C1433" s="788"/>
      <c r="D1433" s="822"/>
      <c r="E1433" s="822"/>
      <c r="F1433" s="823"/>
      <c r="G1433" s="791"/>
      <c r="H1433" s="778"/>
      <c r="I1433" s="794"/>
      <c r="J1433" s="458" t="s">
        <v>220</v>
      </c>
      <c r="K1433" s="252">
        <v>4</v>
      </c>
      <c r="L1433" s="448">
        <f t="shared" si="124"/>
        <v>6.6666666666666666E-2</v>
      </c>
      <c r="M1433" s="439" t="e">
        <f>#REF!*(1-$O$5)</f>
        <v>#REF!</v>
      </c>
      <c r="N1433" s="797"/>
      <c r="O1433" s="800"/>
      <c r="P1433" s="778"/>
      <c r="Q1433" s="778"/>
      <c r="R1433" s="781"/>
      <c r="S1433" s="781"/>
      <c r="T1433" s="784"/>
      <c r="W1433" s="462"/>
      <c r="X1433" s="501"/>
      <c r="Y1433" s="561"/>
      <c r="Z1433" s="494"/>
      <c r="AA1433" s="494"/>
      <c r="AB1433" s="494"/>
      <c r="AC1433" s="501"/>
      <c r="AD1433" s="517"/>
      <c r="AE1433" s="518"/>
      <c r="AF1433" s="582"/>
      <c r="AG1433" s="494"/>
    </row>
    <row r="1434" spans="2:33">
      <c r="B1434" s="786"/>
      <c r="C1434" s="789"/>
      <c r="D1434" s="770"/>
      <c r="E1434" s="770"/>
      <c r="F1434" s="823"/>
      <c r="G1434" s="791"/>
      <c r="H1434" s="779"/>
      <c r="I1434" s="795"/>
      <c r="J1434" s="458" t="s">
        <v>226</v>
      </c>
      <c r="K1434" s="252">
        <v>6</v>
      </c>
      <c r="L1434" s="448">
        <f t="shared" si="124"/>
        <v>0.1</v>
      </c>
      <c r="M1434" s="439" t="e">
        <f>#REF!*(1-$O$5)</f>
        <v>#REF!</v>
      </c>
      <c r="N1434" s="798"/>
      <c r="O1434" s="801"/>
      <c r="P1434" s="779"/>
      <c r="Q1434" s="779"/>
      <c r="R1434" s="782"/>
      <c r="S1434" s="782"/>
      <c r="T1434" s="785"/>
      <c r="W1434" s="462"/>
      <c r="X1434" s="501"/>
      <c r="Y1434" s="561"/>
      <c r="Z1434" s="494"/>
      <c r="AA1434" s="494"/>
      <c r="AB1434" s="494"/>
      <c r="AC1434" s="501"/>
      <c r="AD1434" s="517"/>
      <c r="AE1434" s="518"/>
      <c r="AF1434" s="582"/>
      <c r="AG1434" s="494"/>
    </row>
    <row r="1435" spans="2:33">
      <c r="B1435" s="820">
        <v>351</v>
      </c>
      <c r="C1435" s="787" t="s">
        <v>1143</v>
      </c>
      <c r="D1435" s="821"/>
      <c r="E1435" s="821"/>
      <c r="F1435" s="823"/>
      <c r="G1435" s="791">
        <f t="shared" si="122"/>
        <v>0</v>
      </c>
      <c r="H1435" s="777">
        <f>G1435</f>
        <v>0</v>
      </c>
      <c r="I1435" s="793" t="e">
        <f>H1435*(1+$L$5)</f>
        <v>#REF!</v>
      </c>
      <c r="J1435" s="458" t="s">
        <v>207</v>
      </c>
      <c r="K1435" s="252"/>
      <c r="L1435" s="448">
        <f t="shared" si="124"/>
        <v>0</v>
      </c>
      <c r="M1435" s="439" t="e">
        <f>#REF!*(1-$O$5)</f>
        <v>#REF!</v>
      </c>
      <c r="N1435" s="796" t="e">
        <f>SUM(M1435*L1435,L1436*M1436,L1437*M1437,L1438*M1438)</f>
        <v>#REF!</v>
      </c>
      <c r="O1435" s="799">
        <v>47</v>
      </c>
      <c r="P1435" s="777" t="e">
        <f>O1435*N1435</f>
        <v>#REF!</v>
      </c>
      <c r="Q1435" s="777" t="e">
        <f>P1435*(1+$R$5)</f>
        <v>#REF!</v>
      </c>
      <c r="R1435" s="780" t="e">
        <f>P1435+O1435*H1435</f>
        <v>#REF!</v>
      </c>
      <c r="S1435" s="780" t="e">
        <f>O1435*I1435+Q1435</f>
        <v>#REF!</v>
      </c>
      <c r="T1435" s="783" t="e">
        <f>S1435*(1+$U$5)</f>
        <v>#REF!</v>
      </c>
      <c r="W1435" s="462"/>
      <c r="X1435" s="501"/>
      <c r="Y1435" s="561"/>
      <c r="Z1435" s="494"/>
      <c r="AA1435" s="494"/>
      <c r="AB1435" s="494"/>
      <c r="AC1435" s="501"/>
      <c r="AD1435" s="517"/>
      <c r="AE1435" s="518"/>
      <c r="AF1435" s="582"/>
      <c r="AG1435" s="494"/>
    </row>
    <row r="1436" spans="2:33">
      <c r="B1436" s="786"/>
      <c r="C1436" s="788"/>
      <c r="D1436" s="822"/>
      <c r="E1436" s="822"/>
      <c r="F1436" s="823"/>
      <c r="G1436" s="791"/>
      <c r="H1436" s="778"/>
      <c r="I1436" s="794"/>
      <c r="J1436" s="458" t="s">
        <v>185</v>
      </c>
      <c r="K1436" s="252"/>
      <c r="L1436" s="448">
        <f t="shared" si="124"/>
        <v>0</v>
      </c>
      <c r="M1436" s="439" t="e">
        <f>#REF!*(1-$O$5)</f>
        <v>#REF!</v>
      </c>
      <c r="N1436" s="797"/>
      <c r="O1436" s="800"/>
      <c r="P1436" s="778"/>
      <c r="Q1436" s="778"/>
      <c r="R1436" s="781"/>
      <c r="S1436" s="781"/>
      <c r="T1436" s="784"/>
      <c r="W1436" s="462"/>
      <c r="X1436" s="501"/>
      <c r="Y1436" s="561"/>
      <c r="Z1436" s="494"/>
      <c r="AA1436" s="494"/>
      <c r="AB1436" s="494"/>
      <c r="AC1436" s="501"/>
      <c r="AD1436" s="517"/>
      <c r="AE1436" s="518"/>
      <c r="AF1436" s="582"/>
      <c r="AG1436" s="494"/>
    </row>
    <row r="1437" spans="2:33">
      <c r="B1437" s="786"/>
      <c r="C1437" s="788"/>
      <c r="D1437" s="822"/>
      <c r="E1437" s="822"/>
      <c r="F1437" s="823"/>
      <c r="G1437" s="791"/>
      <c r="H1437" s="778"/>
      <c r="I1437" s="794"/>
      <c r="J1437" s="458" t="s">
        <v>220</v>
      </c>
      <c r="K1437" s="252"/>
      <c r="L1437" s="448">
        <f t="shared" si="124"/>
        <v>0</v>
      </c>
      <c r="M1437" s="439" t="e">
        <f>#REF!*(1-$O$5)</f>
        <v>#REF!</v>
      </c>
      <c r="N1437" s="797"/>
      <c r="O1437" s="800"/>
      <c r="P1437" s="778"/>
      <c r="Q1437" s="778"/>
      <c r="R1437" s="781"/>
      <c r="S1437" s="781"/>
      <c r="T1437" s="784"/>
      <c r="W1437" s="462"/>
      <c r="X1437" s="501"/>
      <c r="Y1437" s="561"/>
      <c r="Z1437" s="494"/>
      <c r="AA1437" s="494"/>
      <c r="AB1437" s="494"/>
      <c r="AC1437" s="501"/>
      <c r="AD1437" s="517"/>
      <c r="AE1437" s="518"/>
      <c r="AF1437" s="582"/>
      <c r="AG1437" s="494"/>
    </row>
    <row r="1438" spans="2:33">
      <c r="B1438" s="786"/>
      <c r="C1438" s="789"/>
      <c r="D1438" s="770"/>
      <c r="E1438" s="770"/>
      <c r="F1438" s="823"/>
      <c r="G1438" s="791"/>
      <c r="H1438" s="779"/>
      <c r="I1438" s="795"/>
      <c r="J1438" s="458" t="s">
        <v>226</v>
      </c>
      <c r="K1438" s="252"/>
      <c r="L1438" s="448">
        <f t="shared" si="124"/>
        <v>0</v>
      </c>
      <c r="M1438" s="439" t="e">
        <f>#REF!*(1-$O$5)</f>
        <v>#REF!</v>
      </c>
      <c r="N1438" s="798"/>
      <c r="O1438" s="801"/>
      <c r="P1438" s="779"/>
      <c r="Q1438" s="779"/>
      <c r="R1438" s="782"/>
      <c r="S1438" s="782"/>
      <c r="T1438" s="785"/>
      <c r="W1438" s="462"/>
      <c r="X1438" s="501"/>
      <c r="Y1438" s="561"/>
      <c r="Z1438" s="494"/>
      <c r="AA1438" s="494"/>
      <c r="AB1438" s="494"/>
      <c r="AC1438" s="501"/>
      <c r="AD1438" s="517"/>
      <c r="AE1438" s="518"/>
      <c r="AF1438" s="582"/>
      <c r="AG1438" s="494"/>
    </row>
    <row r="1439" spans="2:33">
      <c r="B1439" s="820">
        <v>352</v>
      </c>
      <c r="C1439" s="787" t="s">
        <v>1144</v>
      </c>
      <c r="D1439" s="821"/>
      <c r="E1439" s="821"/>
      <c r="F1439" s="823"/>
      <c r="G1439" s="791">
        <f t="shared" si="122"/>
        <v>0</v>
      </c>
      <c r="H1439" s="777">
        <f>G1439</f>
        <v>0</v>
      </c>
      <c r="I1439" s="793" t="e">
        <f>H1439*(1+$L$5)</f>
        <v>#REF!</v>
      </c>
      <c r="J1439" s="458" t="s">
        <v>207</v>
      </c>
      <c r="K1439" s="252"/>
      <c r="L1439" s="448">
        <f t="shared" si="124"/>
        <v>0</v>
      </c>
      <c r="M1439" s="439" t="e">
        <f>#REF!*(1-$O$5)</f>
        <v>#REF!</v>
      </c>
      <c r="N1439" s="796" t="e">
        <f>SUM(M1439*L1439,L1440*M1440,L1441*M1441,L1442*M1442)</f>
        <v>#REF!</v>
      </c>
      <c r="O1439" s="799">
        <v>48</v>
      </c>
      <c r="P1439" s="777" t="e">
        <f>O1439*N1439</f>
        <v>#REF!</v>
      </c>
      <c r="Q1439" s="777" t="e">
        <f>P1439*(1+$R$5)</f>
        <v>#REF!</v>
      </c>
      <c r="R1439" s="780" t="e">
        <f>P1439+O1439*H1439</f>
        <v>#REF!</v>
      </c>
      <c r="S1439" s="780" t="e">
        <f>O1439*I1439+Q1439</f>
        <v>#REF!</v>
      </c>
      <c r="T1439" s="783" t="e">
        <f>S1439*(1+$U$5)</f>
        <v>#REF!</v>
      </c>
      <c r="W1439" s="462"/>
      <c r="X1439" s="501"/>
      <c r="Y1439" s="561"/>
      <c r="Z1439" s="494"/>
      <c r="AA1439" s="494"/>
      <c r="AB1439" s="494"/>
      <c r="AC1439" s="501"/>
      <c r="AD1439" s="517"/>
      <c r="AE1439" s="518"/>
      <c r="AF1439" s="582"/>
      <c r="AG1439" s="494"/>
    </row>
    <row r="1440" spans="2:33">
      <c r="B1440" s="786"/>
      <c r="C1440" s="788"/>
      <c r="D1440" s="822"/>
      <c r="E1440" s="822"/>
      <c r="F1440" s="823"/>
      <c r="G1440" s="791"/>
      <c r="H1440" s="778"/>
      <c r="I1440" s="794"/>
      <c r="J1440" s="458" t="s">
        <v>185</v>
      </c>
      <c r="K1440" s="252"/>
      <c r="L1440" s="448">
        <f t="shared" si="124"/>
        <v>0</v>
      </c>
      <c r="M1440" s="439" t="e">
        <f>#REF!*(1-$O$5)</f>
        <v>#REF!</v>
      </c>
      <c r="N1440" s="797"/>
      <c r="O1440" s="800"/>
      <c r="P1440" s="778"/>
      <c r="Q1440" s="778"/>
      <c r="R1440" s="781"/>
      <c r="S1440" s="781"/>
      <c r="T1440" s="784"/>
      <c r="W1440" s="462"/>
      <c r="X1440" s="501"/>
      <c r="Y1440" s="561"/>
      <c r="Z1440" s="494"/>
      <c r="AA1440" s="494"/>
      <c r="AB1440" s="494"/>
      <c r="AC1440" s="501"/>
      <c r="AD1440" s="517"/>
      <c r="AE1440" s="518"/>
      <c r="AF1440" s="582"/>
      <c r="AG1440" s="494"/>
    </row>
    <row r="1441" spans="2:33">
      <c r="B1441" s="786"/>
      <c r="C1441" s="788"/>
      <c r="D1441" s="822"/>
      <c r="E1441" s="822"/>
      <c r="F1441" s="823"/>
      <c r="G1441" s="791"/>
      <c r="H1441" s="778"/>
      <c r="I1441" s="794"/>
      <c r="J1441" s="458" t="s">
        <v>220</v>
      </c>
      <c r="K1441" s="252"/>
      <c r="L1441" s="448">
        <f t="shared" si="124"/>
        <v>0</v>
      </c>
      <c r="M1441" s="439" t="e">
        <f>#REF!*(1-$O$5)</f>
        <v>#REF!</v>
      </c>
      <c r="N1441" s="797"/>
      <c r="O1441" s="800"/>
      <c r="P1441" s="778"/>
      <c r="Q1441" s="778"/>
      <c r="R1441" s="781"/>
      <c r="S1441" s="781"/>
      <c r="T1441" s="784"/>
      <c r="W1441" s="462"/>
      <c r="X1441" s="501"/>
      <c r="Y1441" s="561"/>
      <c r="Z1441" s="494"/>
      <c r="AA1441" s="494"/>
      <c r="AB1441" s="494"/>
      <c r="AC1441" s="501"/>
      <c r="AD1441" s="517"/>
      <c r="AE1441" s="518"/>
      <c r="AF1441" s="582"/>
      <c r="AG1441" s="494"/>
    </row>
    <row r="1442" spans="2:33">
      <c r="B1442" s="786"/>
      <c r="C1442" s="789"/>
      <c r="D1442" s="770"/>
      <c r="E1442" s="770"/>
      <c r="F1442" s="823"/>
      <c r="G1442" s="791"/>
      <c r="H1442" s="779"/>
      <c r="I1442" s="795"/>
      <c r="J1442" s="458" t="s">
        <v>226</v>
      </c>
      <c r="K1442" s="252">
        <v>0.5</v>
      </c>
      <c r="L1442" s="448">
        <f t="shared" si="124"/>
        <v>8.3333333333333332E-3</v>
      </c>
      <c r="M1442" s="439" t="e">
        <f>#REF!*(1-$O$5)</f>
        <v>#REF!</v>
      </c>
      <c r="N1442" s="798"/>
      <c r="O1442" s="801"/>
      <c r="P1442" s="779"/>
      <c r="Q1442" s="779"/>
      <c r="R1442" s="782"/>
      <c r="S1442" s="782"/>
      <c r="T1442" s="785"/>
      <c r="W1442" s="462"/>
      <c r="X1442" s="501"/>
      <c r="Y1442" s="561"/>
      <c r="Z1442" s="494"/>
      <c r="AA1442" s="494"/>
      <c r="AB1442" s="494"/>
      <c r="AC1442" s="501"/>
      <c r="AD1442" s="517"/>
      <c r="AE1442" s="518"/>
      <c r="AF1442" s="582"/>
      <c r="AG1442" s="494"/>
    </row>
    <row r="1443" spans="2:33">
      <c r="B1443" s="820">
        <v>353</v>
      </c>
      <c r="C1443" s="787" t="s">
        <v>1155</v>
      </c>
      <c r="D1443" s="821"/>
      <c r="E1443" s="821"/>
      <c r="F1443" s="823"/>
      <c r="G1443" s="791">
        <f t="shared" si="122"/>
        <v>0</v>
      </c>
      <c r="H1443" s="777">
        <f>G1443</f>
        <v>0</v>
      </c>
      <c r="I1443" s="793" t="e">
        <f>H1443*(1+$L$5)</f>
        <v>#REF!</v>
      </c>
      <c r="J1443" s="458" t="s">
        <v>207</v>
      </c>
      <c r="K1443" s="252"/>
      <c r="L1443" s="448">
        <f t="shared" si="124"/>
        <v>0</v>
      </c>
      <c r="M1443" s="439" t="e">
        <f>#REF!*(1-$O$5)</f>
        <v>#REF!</v>
      </c>
      <c r="N1443" s="796" t="e">
        <f>SUM(M1443*L1443,L1444*M1444,L1445*M1445,L1446*M1446)</f>
        <v>#REF!</v>
      </c>
      <c r="O1443" s="799">
        <v>1</v>
      </c>
      <c r="P1443" s="777" t="e">
        <f>O1443*N1443</f>
        <v>#REF!</v>
      </c>
      <c r="Q1443" s="777" t="e">
        <f>P1443*(1+$R$5)</f>
        <v>#REF!</v>
      </c>
      <c r="R1443" s="780" t="e">
        <f>P1443+O1443*H1443</f>
        <v>#REF!</v>
      </c>
      <c r="S1443" s="780" t="e">
        <f>O1443*I1443+Q1443</f>
        <v>#REF!</v>
      </c>
      <c r="T1443" s="783" t="e">
        <f>S1443*(1+$U$5)</f>
        <v>#REF!</v>
      </c>
      <c r="W1443" s="462"/>
      <c r="X1443" s="501"/>
      <c r="Y1443" s="561"/>
      <c r="Z1443" s="494"/>
      <c r="AA1443" s="494"/>
      <c r="AB1443" s="494"/>
      <c r="AC1443" s="501"/>
      <c r="AD1443" s="517"/>
      <c r="AE1443" s="518"/>
      <c r="AF1443" s="582"/>
      <c r="AG1443" s="494"/>
    </row>
    <row r="1444" spans="2:33">
      <c r="B1444" s="786"/>
      <c r="C1444" s="788"/>
      <c r="D1444" s="822"/>
      <c r="E1444" s="822"/>
      <c r="F1444" s="823"/>
      <c r="G1444" s="791"/>
      <c r="H1444" s="778"/>
      <c r="I1444" s="794"/>
      <c r="J1444" s="458" t="s">
        <v>185</v>
      </c>
      <c r="K1444" s="252"/>
      <c r="L1444" s="448">
        <f t="shared" si="124"/>
        <v>0</v>
      </c>
      <c r="M1444" s="439" t="e">
        <f>#REF!*(1-$O$5)</f>
        <v>#REF!</v>
      </c>
      <c r="N1444" s="797"/>
      <c r="O1444" s="800"/>
      <c r="P1444" s="778"/>
      <c r="Q1444" s="778"/>
      <c r="R1444" s="781"/>
      <c r="S1444" s="781"/>
      <c r="T1444" s="784"/>
      <c r="W1444" s="462"/>
      <c r="X1444" s="501"/>
      <c r="Y1444" s="561"/>
      <c r="Z1444" s="494"/>
      <c r="AA1444" s="494"/>
      <c r="AB1444" s="494"/>
      <c r="AC1444" s="501"/>
      <c r="AD1444" s="517"/>
      <c r="AE1444" s="518"/>
      <c r="AF1444" s="582"/>
      <c r="AG1444" s="494"/>
    </row>
    <row r="1445" spans="2:33">
      <c r="B1445" s="786"/>
      <c r="C1445" s="788"/>
      <c r="D1445" s="822"/>
      <c r="E1445" s="822"/>
      <c r="F1445" s="823"/>
      <c r="G1445" s="791"/>
      <c r="H1445" s="778"/>
      <c r="I1445" s="794"/>
      <c r="J1445" s="458" t="s">
        <v>220</v>
      </c>
      <c r="K1445" s="252"/>
      <c r="L1445" s="448">
        <f t="shared" si="124"/>
        <v>0</v>
      </c>
      <c r="M1445" s="439" t="e">
        <f>#REF!*(1-$O$5)</f>
        <v>#REF!</v>
      </c>
      <c r="N1445" s="797"/>
      <c r="O1445" s="800"/>
      <c r="P1445" s="778"/>
      <c r="Q1445" s="778"/>
      <c r="R1445" s="781"/>
      <c r="S1445" s="781"/>
      <c r="T1445" s="784"/>
      <c r="W1445" s="462"/>
      <c r="X1445" s="501"/>
      <c r="Y1445" s="561"/>
      <c r="Z1445" s="494"/>
      <c r="AA1445" s="494"/>
      <c r="AB1445" s="494"/>
      <c r="AC1445" s="501"/>
      <c r="AD1445" s="517"/>
      <c r="AE1445" s="518"/>
      <c r="AF1445" s="582"/>
      <c r="AG1445" s="494"/>
    </row>
    <row r="1446" spans="2:33">
      <c r="B1446" s="786"/>
      <c r="C1446" s="789"/>
      <c r="D1446" s="770"/>
      <c r="E1446" s="770"/>
      <c r="F1446" s="823"/>
      <c r="G1446" s="791"/>
      <c r="H1446" s="779"/>
      <c r="I1446" s="795"/>
      <c r="J1446" s="458" t="s">
        <v>226</v>
      </c>
      <c r="K1446" s="252">
        <v>2</v>
      </c>
      <c r="L1446" s="448">
        <f t="shared" si="124"/>
        <v>3.3333333333333333E-2</v>
      </c>
      <c r="M1446" s="439" t="e">
        <f>#REF!*(1-$O$5)</f>
        <v>#REF!</v>
      </c>
      <c r="N1446" s="798"/>
      <c r="O1446" s="801"/>
      <c r="P1446" s="779"/>
      <c r="Q1446" s="779"/>
      <c r="R1446" s="782"/>
      <c r="S1446" s="782"/>
      <c r="T1446" s="785"/>
      <c r="W1446" s="462"/>
      <c r="X1446" s="501"/>
      <c r="Y1446" s="561"/>
      <c r="Z1446" s="494"/>
      <c r="AA1446" s="494"/>
      <c r="AB1446" s="494"/>
      <c r="AC1446" s="501"/>
      <c r="AD1446" s="517"/>
      <c r="AE1446" s="518"/>
      <c r="AF1446" s="582"/>
      <c r="AG1446" s="494"/>
    </row>
    <row r="1447" spans="2:33">
      <c r="B1447" s="820">
        <v>354</v>
      </c>
      <c r="C1447" s="787" t="s">
        <v>1194</v>
      </c>
      <c r="D1447" s="461"/>
      <c r="E1447" s="461"/>
      <c r="F1447" s="823"/>
      <c r="G1447" s="791">
        <f t="shared" ref="G1447:G1487" si="125">F1447*$I$5</f>
        <v>0</v>
      </c>
      <c r="H1447" s="777">
        <f>G1447</f>
        <v>0</v>
      </c>
      <c r="I1447" s="793" t="e">
        <f>H1447*(1+$L$5)</f>
        <v>#REF!</v>
      </c>
      <c r="J1447" s="458" t="s">
        <v>207</v>
      </c>
      <c r="K1447" s="252"/>
      <c r="L1447" s="448">
        <f>K1447/60</f>
        <v>0</v>
      </c>
      <c r="M1447" s="439" t="e">
        <f>#REF!*(1-$O$5)</f>
        <v>#REF!</v>
      </c>
      <c r="N1447" s="796" t="e">
        <f>SUM(M1447*L1447,L1448*M1448,L1449*M1449,L1450*M1450)</f>
        <v>#REF!</v>
      </c>
      <c r="O1447" s="799">
        <v>1</v>
      </c>
      <c r="P1447" s="777" t="e">
        <f>O1447*N1447</f>
        <v>#REF!</v>
      </c>
      <c r="Q1447" s="777" t="e">
        <f>P1447*(1+$R$5)</f>
        <v>#REF!</v>
      </c>
      <c r="R1447" s="780" t="e">
        <f>P1447+O1447*H1447</f>
        <v>#REF!</v>
      </c>
      <c r="S1447" s="780" t="e">
        <f>O1447*I1447+Q1447</f>
        <v>#REF!</v>
      </c>
      <c r="T1447" s="783" t="e">
        <f>S1447*(1+$U$5)</f>
        <v>#REF!</v>
      </c>
      <c r="W1447" s="462"/>
      <c r="X1447" s="501"/>
      <c r="Y1447" s="561"/>
      <c r="Z1447" s="494"/>
      <c r="AA1447" s="494"/>
      <c r="AB1447" s="494"/>
      <c r="AC1447" s="501"/>
      <c r="AD1447" s="517"/>
      <c r="AE1447" s="518"/>
      <c r="AF1447" s="582"/>
      <c r="AG1447" s="494"/>
    </row>
    <row r="1448" spans="2:33">
      <c r="B1448" s="786"/>
      <c r="C1448" s="788"/>
      <c r="D1448" s="461"/>
      <c r="E1448" s="461"/>
      <c r="F1448" s="823"/>
      <c r="G1448" s="791"/>
      <c r="H1448" s="778"/>
      <c r="I1448" s="794"/>
      <c r="J1448" s="458" t="s">
        <v>185</v>
      </c>
      <c r="K1448" s="252"/>
      <c r="L1448" s="448">
        <f>K1448/60</f>
        <v>0</v>
      </c>
      <c r="M1448" s="439" t="e">
        <f>#REF!*(1-$O$5)</f>
        <v>#REF!</v>
      </c>
      <c r="N1448" s="797"/>
      <c r="O1448" s="800"/>
      <c r="P1448" s="778"/>
      <c r="Q1448" s="778"/>
      <c r="R1448" s="781"/>
      <c r="S1448" s="781"/>
      <c r="T1448" s="784"/>
      <c r="W1448" s="462"/>
      <c r="X1448" s="501"/>
      <c r="Y1448" s="561"/>
      <c r="Z1448" s="494"/>
      <c r="AA1448" s="494"/>
      <c r="AB1448" s="494"/>
      <c r="AC1448" s="501"/>
      <c r="AD1448" s="517"/>
      <c r="AE1448" s="518"/>
      <c r="AF1448" s="582"/>
      <c r="AG1448" s="494"/>
    </row>
    <row r="1449" spans="2:33">
      <c r="B1449" s="786"/>
      <c r="C1449" s="788"/>
      <c r="D1449" s="461"/>
      <c r="E1449" s="461"/>
      <c r="F1449" s="823"/>
      <c r="G1449" s="791"/>
      <c r="H1449" s="778"/>
      <c r="I1449" s="794"/>
      <c r="J1449" s="458" t="s">
        <v>220</v>
      </c>
      <c r="K1449" s="252"/>
      <c r="L1449" s="448">
        <f>K1449/60</f>
        <v>0</v>
      </c>
      <c r="M1449" s="439" t="e">
        <f>#REF!*(1-$O$5)</f>
        <v>#REF!</v>
      </c>
      <c r="N1449" s="797"/>
      <c r="O1449" s="800"/>
      <c r="P1449" s="778"/>
      <c r="Q1449" s="778"/>
      <c r="R1449" s="781"/>
      <c r="S1449" s="781"/>
      <c r="T1449" s="784"/>
      <c r="W1449" s="462"/>
      <c r="X1449" s="501"/>
      <c r="Y1449" s="561"/>
      <c r="Z1449" s="494"/>
      <c r="AA1449" s="494"/>
      <c r="AB1449" s="494"/>
      <c r="AC1449" s="501"/>
      <c r="AD1449" s="517"/>
      <c r="AE1449" s="518"/>
      <c r="AF1449" s="582"/>
      <c r="AG1449" s="494"/>
    </row>
    <row r="1450" spans="2:33">
      <c r="B1450" s="786"/>
      <c r="C1450" s="789"/>
      <c r="D1450" s="461"/>
      <c r="E1450" s="461"/>
      <c r="F1450" s="823"/>
      <c r="G1450" s="791"/>
      <c r="H1450" s="779"/>
      <c r="I1450" s="795"/>
      <c r="J1450" s="458" t="s">
        <v>226</v>
      </c>
      <c r="K1450" s="252">
        <v>3</v>
      </c>
      <c r="L1450" s="448">
        <f>K1450/60</f>
        <v>0.05</v>
      </c>
      <c r="M1450" s="439" t="e">
        <f>#REF!*(1-$O$5)</f>
        <v>#REF!</v>
      </c>
      <c r="N1450" s="798"/>
      <c r="O1450" s="801"/>
      <c r="P1450" s="779"/>
      <c r="Q1450" s="779"/>
      <c r="R1450" s="782"/>
      <c r="S1450" s="782"/>
      <c r="T1450" s="785"/>
      <c r="W1450" s="462"/>
      <c r="X1450" s="501"/>
      <c r="Y1450" s="561"/>
      <c r="Z1450" s="494"/>
      <c r="AA1450" s="494"/>
      <c r="AB1450" s="494"/>
      <c r="AC1450" s="501"/>
      <c r="AD1450" s="517"/>
      <c r="AE1450" s="518"/>
      <c r="AF1450" s="582"/>
      <c r="AG1450" s="494"/>
    </row>
    <row r="1451" spans="2:33">
      <c r="B1451" s="820">
        <v>355</v>
      </c>
      <c r="C1451" s="787" t="s">
        <v>1155</v>
      </c>
      <c r="D1451" s="821"/>
      <c r="E1451" s="821"/>
      <c r="F1451" s="823"/>
      <c r="G1451" s="791">
        <f t="shared" si="125"/>
        <v>0</v>
      </c>
      <c r="H1451" s="777">
        <f>G1451</f>
        <v>0</v>
      </c>
      <c r="I1451" s="793" t="e">
        <f>H1451*(1+$L$5)</f>
        <v>#REF!</v>
      </c>
      <c r="J1451" s="458" t="s">
        <v>207</v>
      </c>
      <c r="K1451" s="252"/>
      <c r="L1451" s="448">
        <f t="shared" si="124"/>
        <v>0</v>
      </c>
      <c r="M1451" s="439" t="e">
        <f>#REF!*(1-$O$5)</f>
        <v>#REF!</v>
      </c>
      <c r="N1451" s="796" t="e">
        <f>SUM(M1451*L1451,L1452*M1452,L1453*M1453,L1454*M1454)</f>
        <v>#REF!</v>
      </c>
      <c r="O1451" s="799">
        <v>50</v>
      </c>
      <c r="P1451" s="777" t="e">
        <f>O1451*N1451</f>
        <v>#REF!</v>
      </c>
      <c r="Q1451" s="777" t="e">
        <f>P1451*(1+$R$5)</f>
        <v>#REF!</v>
      </c>
      <c r="R1451" s="780" t="e">
        <f>P1451+O1451*H1451</f>
        <v>#REF!</v>
      </c>
      <c r="S1451" s="780" t="e">
        <f>O1451*I1451+Q1451</f>
        <v>#REF!</v>
      </c>
      <c r="T1451" s="783" t="e">
        <f>S1451*(1+$U$5)</f>
        <v>#REF!</v>
      </c>
      <c r="W1451" s="462"/>
      <c r="X1451" s="501"/>
      <c r="Y1451" s="561"/>
      <c r="Z1451" s="494"/>
      <c r="AA1451" s="494"/>
      <c r="AB1451" s="494"/>
      <c r="AC1451" s="501"/>
      <c r="AD1451" s="517"/>
      <c r="AE1451" s="518"/>
      <c r="AF1451" s="582"/>
      <c r="AG1451" s="494"/>
    </row>
    <row r="1452" spans="2:33">
      <c r="B1452" s="786"/>
      <c r="C1452" s="788"/>
      <c r="D1452" s="822"/>
      <c r="E1452" s="822"/>
      <c r="F1452" s="823"/>
      <c r="G1452" s="791"/>
      <c r="H1452" s="778"/>
      <c r="I1452" s="794"/>
      <c r="J1452" s="458" t="s">
        <v>185</v>
      </c>
      <c r="K1452" s="252"/>
      <c r="L1452" s="448">
        <f t="shared" si="124"/>
        <v>0</v>
      </c>
      <c r="M1452" s="439" t="e">
        <f>#REF!*(1-$O$5)</f>
        <v>#REF!</v>
      </c>
      <c r="N1452" s="797"/>
      <c r="O1452" s="800"/>
      <c r="P1452" s="778"/>
      <c r="Q1452" s="778"/>
      <c r="R1452" s="781"/>
      <c r="S1452" s="781"/>
      <c r="T1452" s="784"/>
      <c r="W1452" s="462"/>
      <c r="X1452" s="501"/>
      <c r="Y1452" s="561"/>
      <c r="Z1452" s="494"/>
      <c r="AA1452" s="494"/>
      <c r="AB1452" s="494"/>
      <c r="AC1452" s="501"/>
      <c r="AD1452" s="517"/>
      <c r="AE1452" s="518"/>
      <c r="AF1452" s="582"/>
      <c r="AG1452" s="494"/>
    </row>
    <row r="1453" spans="2:33">
      <c r="B1453" s="786"/>
      <c r="C1453" s="788"/>
      <c r="D1453" s="822"/>
      <c r="E1453" s="822"/>
      <c r="F1453" s="823"/>
      <c r="G1453" s="791"/>
      <c r="H1453" s="778"/>
      <c r="I1453" s="794"/>
      <c r="J1453" s="458" t="s">
        <v>220</v>
      </c>
      <c r="K1453" s="252"/>
      <c r="L1453" s="448">
        <f t="shared" si="124"/>
        <v>0</v>
      </c>
      <c r="M1453" s="439" t="e">
        <f>#REF!*(1-$O$5)</f>
        <v>#REF!</v>
      </c>
      <c r="N1453" s="797"/>
      <c r="O1453" s="800"/>
      <c r="P1453" s="778"/>
      <c r="Q1453" s="778"/>
      <c r="R1453" s="781"/>
      <c r="S1453" s="781"/>
      <c r="T1453" s="784"/>
      <c r="W1453" s="462"/>
      <c r="X1453" s="501"/>
      <c r="Y1453" s="561"/>
      <c r="Z1453" s="494"/>
      <c r="AA1453" s="494"/>
      <c r="AB1453" s="494"/>
      <c r="AC1453" s="501"/>
      <c r="AD1453" s="517"/>
      <c r="AE1453" s="518"/>
      <c r="AF1453" s="582"/>
      <c r="AG1453" s="494"/>
    </row>
    <row r="1454" spans="2:33">
      <c r="B1454" s="786"/>
      <c r="C1454" s="789"/>
      <c r="D1454" s="770"/>
      <c r="E1454" s="770"/>
      <c r="F1454" s="823"/>
      <c r="G1454" s="791"/>
      <c r="H1454" s="779"/>
      <c r="I1454" s="795"/>
      <c r="J1454" s="458" t="s">
        <v>226</v>
      </c>
      <c r="K1454" s="252">
        <v>1</v>
      </c>
      <c r="L1454" s="448">
        <f t="shared" si="124"/>
        <v>1.6666666666666666E-2</v>
      </c>
      <c r="M1454" s="439" t="e">
        <f>#REF!*(1-$O$5)</f>
        <v>#REF!</v>
      </c>
      <c r="N1454" s="798"/>
      <c r="O1454" s="801"/>
      <c r="P1454" s="779"/>
      <c r="Q1454" s="779"/>
      <c r="R1454" s="782"/>
      <c r="S1454" s="782"/>
      <c r="T1454" s="785"/>
      <c r="W1454" s="462"/>
      <c r="X1454" s="501"/>
      <c r="Y1454" s="561"/>
      <c r="Z1454" s="494"/>
      <c r="AA1454" s="494"/>
      <c r="AB1454" s="494"/>
      <c r="AC1454" s="501"/>
      <c r="AD1454" s="517"/>
      <c r="AE1454" s="518"/>
      <c r="AF1454" s="582"/>
      <c r="AG1454" s="494"/>
    </row>
    <row r="1455" spans="2:33">
      <c r="B1455" s="820">
        <v>356</v>
      </c>
      <c r="C1455" s="787" t="s">
        <v>1141</v>
      </c>
      <c r="D1455" s="821"/>
      <c r="E1455" s="821"/>
      <c r="F1455" s="823"/>
      <c r="G1455" s="791">
        <f t="shared" si="125"/>
        <v>0</v>
      </c>
      <c r="H1455" s="777">
        <f>G1455</f>
        <v>0</v>
      </c>
      <c r="I1455" s="793" t="e">
        <f>H1455*(1+$L$5)</f>
        <v>#REF!</v>
      </c>
      <c r="J1455" s="458" t="s">
        <v>207</v>
      </c>
      <c r="K1455" s="252"/>
      <c r="L1455" s="448">
        <f t="shared" si="124"/>
        <v>0</v>
      </c>
      <c r="M1455" s="439" t="e">
        <f>#REF!*(1-$O$5)</f>
        <v>#REF!</v>
      </c>
      <c r="N1455" s="796" t="e">
        <f>SUM(M1455*L1455,L1456*M1456,L1457*M1457,L1458*M1458)</f>
        <v>#REF!</v>
      </c>
      <c r="O1455" s="799">
        <v>51</v>
      </c>
      <c r="P1455" s="777" t="e">
        <f>O1455*N1455</f>
        <v>#REF!</v>
      </c>
      <c r="Q1455" s="777" t="e">
        <f>P1455*(1+$R$5)</f>
        <v>#REF!</v>
      </c>
      <c r="R1455" s="780" t="e">
        <f>P1455+O1455*H1455</f>
        <v>#REF!</v>
      </c>
      <c r="S1455" s="780" t="e">
        <f>O1455*I1455+Q1455</f>
        <v>#REF!</v>
      </c>
      <c r="T1455" s="783" t="e">
        <f>S1455*(1+$U$5)</f>
        <v>#REF!</v>
      </c>
      <c r="W1455" s="462"/>
      <c r="X1455" s="501"/>
      <c r="Y1455" s="561"/>
      <c r="Z1455" s="494"/>
      <c r="AA1455" s="494"/>
      <c r="AB1455" s="494"/>
      <c r="AC1455" s="501"/>
      <c r="AD1455" s="517"/>
      <c r="AE1455" s="518"/>
      <c r="AF1455" s="582"/>
      <c r="AG1455" s="494"/>
    </row>
    <row r="1456" spans="2:33">
      <c r="B1456" s="786"/>
      <c r="C1456" s="788"/>
      <c r="D1456" s="822"/>
      <c r="E1456" s="822"/>
      <c r="F1456" s="823"/>
      <c r="G1456" s="791"/>
      <c r="H1456" s="778"/>
      <c r="I1456" s="794"/>
      <c r="J1456" s="458" t="s">
        <v>185</v>
      </c>
      <c r="K1456" s="252"/>
      <c r="L1456" s="448">
        <f t="shared" si="124"/>
        <v>0</v>
      </c>
      <c r="M1456" s="439" t="e">
        <f>#REF!*(1-$O$5)</f>
        <v>#REF!</v>
      </c>
      <c r="N1456" s="797"/>
      <c r="O1456" s="800"/>
      <c r="P1456" s="778"/>
      <c r="Q1456" s="778"/>
      <c r="R1456" s="781"/>
      <c r="S1456" s="781"/>
      <c r="T1456" s="784"/>
      <c r="W1456" s="462"/>
      <c r="X1456" s="501"/>
      <c r="Y1456" s="561"/>
      <c r="Z1456" s="494"/>
      <c r="AA1456" s="494"/>
      <c r="AB1456" s="494"/>
      <c r="AC1456" s="501"/>
      <c r="AD1456" s="517"/>
      <c r="AE1456" s="518"/>
      <c r="AF1456" s="582"/>
      <c r="AG1456" s="494"/>
    </row>
    <row r="1457" spans="2:33">
      <c r="B1457" s="786"/>
      <c r="C1457" s="788"/>
      <c r="D1457" s="822"/>
      <c r="E1457" s="822"/>
      <c r="F1457" s="823"/>
      <c r="G1457" s="791"/>
      <c r="H1457" s="778"/>
      <c r="I1457" s="794"/>
      <c r="J1457" s="458" t="s">
        <v>220</v>
      </c>
      <c r="K1457" s="252"/>
      <c r="L1457" s="448">
        <f t="shared" si="124"/>
        <v>0</v>
      </c>
      <c r="M1457" s="439" t="e">
        <f>#REF!*(1-$O$5)</f>
        <v>#REF!</v>
      </c>
      <c r="N1457" s="797"/>
      <c r="O1457" s="800"/>
      <c r="P1457" s="778"/>
      <c r="Q1457" s="778"/>
      <c r="R1457" s="781"/>
      <c r="S1457" s="781"/>
      <c r="T1457" s="784"/>
      <c r="W1457" s="462"/>
      <c r="X1457" s="501"/>
      <c r="Y1457" s="561"/>
      <c r="Z1457" s="494"/>
      <c r="AA1457" s="494"/>
      <c r="AB1457" s="494"/>
      <c r="AC1457" s="501"/>
      <c r="AD1457" s="517"/>
      <c r="AE1457" s="518"/>
      <c r="AF1457" s="582"/>
      <c r="AG1457" s="494"/>
    </row>
    <row r="1458" spans="2:33">
      <c r="B1458" s="786"/>
      <c r="C1458" s="789"/>
      <c r="D1458" s="770"/>
      <c r="E1458" s="770"/>
      <c r="F1458" s="823"/>
      <c r="G1458" s="791"/>
      <c r="H1458" s="779"/>
      <c r="I1458" s="795"/>
      <c r="J1458" s="458" t="s">
        <v>226</v>
      </c>
      <c r="K1458" s="252">
        <v>0.5</v>
      </c>
      <c r="L1458" s="448">
        <f t="shared" si="124"/>
        <v>8.3333333333333332E-3</v>
      </c>
      <c r="M1458" s="439" t="e">
        <f>#REF!*(1-$O$5)</f>
        <v>#REF!</v>
      </c>
      <c r="N1458" s="798"/>
      <c r="O1458" s="801"/>
      <c r="P1458" s="779"/>
      <c r="Q1458" s="779"/>
      <c r="R1458" s="782"/>
      <c r="S1458" s="782"/>
      <c r="T1458" s="785"/>
      <c r="W1458" s="462"/>
      <c r="X1458" s="501"/>
      <c r="Y1458" s="561"/>
      <c r="Z1458" s="494"/>
      <c r="AA1458" s="494"/>
      <c r="AB1458" s="494"/>
      <c r="AC1458" s="501"/>
      <c r="AD1458" s="517"/>
      <c r="AE1458" s="518"/>
      <c r="AF1458" s="582"/>
      <c r="AG1458" s="494"/>
    </row>
    <row r="1459" spans="2:33">
      <c r="B1459" s="820">
        <v>357</v>
      </c>
      <c r="C1459" s="787" t="s">
        <v>1142</v>
      </c>
      <c r="D1459" s="821"/>
      <c r="E1459" s="821"/>
      <c r="F1459" s="823"/>
      <c r="G1459" s="791">
        <f t="shared" si="125"/>
        <v>0</v>
      </c>
      <c r="H1459" s="777">
        <f>G1459</f>
        <v>0</v>
      </c>
      <c r="I1459" s="793" t="e">
        <f>H1459*(1+$L$5)</f>
        <v>#REF!</v>
      </c>
      <c r="J1459" s="458" t="s">
        <v>207</v>
      </c>
      <c r="K1459" s="252"/>
      <c r="L1459" s="448">
        <f t="shared" si="124"/>
        <v>0</v>
      </c>
      <c r="M1459" s="439" t="e">
        <f>#REF!*(1-$O$5)</f>
        <v>#REF!</v>
      </c>
      <c r="N1459" s="796" t="e">
        <f>SUM(M1459*L1459,L1460*M1460,L1461*M1461,L1462*M1462)</f>
        <v>#REF!</v>
      </c>
      <c r="O1459" s="799">
        <v>52</v>
      </c>
      <c r="P1459" s="777" t="e">
        <f>O1459*N1459</f>
        <v>#REF!</v>
      </c>
      <c r="Q1459" s="777" t="e">
        <f>P1459*(1+$R$5)</f>
        <v>#REF!</v>
      </c>
      <c r="R1459" s="780" t="e">
        <f>P1459+O1459*H1459</f>
        <v>#REF!</v>
      </c>
      <c r="S1459" s="780" t="e">
        <f>O1459*I1459+Q1459</f>
        <v>#REF!</v>
      </c>
      <c r="T1459" s="783" t="e">
        <f>S1459*(1+$U$5)</f>
        <v>#REF!</v>
      </c>
      <c r="W1459" s="462"/>
      <c r="X1459" s="501"/>
      <c r="Y1459" s="561"/>
      <c r="Z1459" s="494"/>
      <c r="AA1459" s="494"/>
      <c r="AB1459" s="494"/>
      <c r="AC1459" s="501"/>
      <c r="AD1459" s="517"/>
      <c r="AE1459" s="518"/>
      <c r="AF1459" s="582"/>
      <c r="AG1459" s="494"/>
    </row>
    <row r="1460" spans="2:33">
      <c r="B1460" s="786"/>
      <c r="C1460" s="788"/>
      <c r="D1460" s="822"/>
      <c r="E1460" s="822"/>
      <c r="F1460" s="823"/>
      <c r="G1460" s="791"/>
      <c r="H1460" s="778"/>
      <c r="I1460" s="794"/>
      <c r="J1460" s="458" t="s">
        <v>185</v>
      </c>
      <c r="K1460" s="252"/>
      <c r="L1460" s="448">
        <f t="shared" si="124"/>
        <v>0</v>
      </c>
      <c r="M1460" s="439" t="e">
        <f>#REF!*(1-$O$5)</f>
        <v>#REF!</v>
      </c>
      <c r="N1460" s="797"/>
      <c r="O1460" s="800"/>
      <c r="P1460" s="778"/>
      <c r="Q1460" s="778"/>
      <c r="R1460" s="781"/>
      <c r="S1460" s="781"/>
      <c r="T1460" s="784"/>
      <c r="W1460" s="462"/>
      <c r="X1460" s="501"/>
      <c r="Y1460" s="561"/>
      <c r="Z1460" s="494"/>
      <c r="AA1460" s="494"/>
      <c r="AB1460" s="494"/>
      <c r="AC1460" s="501"/>
      <c r="AD1460" s="517"/>
      <c r="AE1460" s="518"/>
      <c r="AF1460" s="582"/>
      <c r="AG1460" s="494"/>
    </row>
    <row r="1461" spans="2:33">
      <c r="B1461" s="786"/>
      <c r="C1461" s="788"/>
      <c r="D1461" s="822"/>
      <c r="E1461" s="822"/>
      <c r="F1461" s="823"/>
      <c r="G1461" s="791"/>
      <c r="H1461" s="778"/>
      <c r="I1461" s="794"/>
      <c r="J1461" s="458" t="s">
        <v>220</v>
      </c>
      <c r="K1461" s="252"/>
      <c r="L1461" s="448">
        <f t="shared" si="124"/>
        <v>0</v>
      </c>
      <c r="M1461" s="439" t="e">
        <f>#REF!*(1-$O$5)</f>
        <v>#REF!</v>
      </c>
      <c r="N1461" s="797"/>
      <c r="O1461" s="800"/>
      <c r="P1461" s="778"/>
      <c r="Q1461" s="778"/>
      <c r="R1461" s="781"/>
      <c r="S1461" s="781"/>
      <c r="T1461" s="784"/>
      <c r="W1461" s="462"/>
      <c r="X1461" s="501"/>
      <c r="Y1461" s="561"/>
      <c r="Z1461" s="494"/>
      <c r="AA1461" s="494"/>
      <c r="AB1461" s="494"/>
      <c r="AC1461" s="501"/>
      <c r="AD1461" s="517"/>
      <c r="AE1461" s="518"/>
      <c r="AF1461" s="582"/>
      <c r="AG1461" s="494"/>
    </row>
    <row r="1462" spans="2:33">
      <c r="B1462" s="786"/>
      <c r="C1462" s="789"/>
      <c r="D1462" s="770"/>
      <c r="E1462" s="770"/>
      <c r="F1462" s="823"/>
      <c r="G1462" s="791"/>
      <c r="H1462" s="779"/>
      <c r="I1462" s="795"/>
      <c r="J1462" s="458" t="s">
        <v>226</v>
      </c>
      <c r="K1462" s="252">
        <v>0.5</v>
      </c>
      <c r="L1462" s="448">
        <f t="shared" si="124"/>
        <v>8.3333333333333332E-3</v>
      </c>
      <c r="M1462" s="439" t="e">
        <f>#REF!*(1-$O$5)</f>
        <v>#REF!</v>
      </c>
      <c r="N1462" s="798"/>
      <c r="O1462" s="801"/>
      <c r="P1462" s="779"/>
      <c r="Q1462" s="779"/>
      <c r="R1462" s="782"/>
      <c r="S1462" s="782"/>
      <c r="T1462" s="785"/>
      <c r="W1462" s="462"/>
      <c r="X1462" s="501"/>
      <c r="Y1462" s="561"/>
      <c r="Z1462" s="494"/>
      <c r="AA1462" s="494"/>
      <c r="AB1462" s="494"/>
      <c r="AC1462" s="501"/>
      <c r="AD1462" s="517"/>
      <c r="AE1462" s="518"/>
      <c r="AF1462" s="582"/>
      <c r="AG1462" s="494"/>
    </row>
    <row r="1463" spans="2:33">
      <c r="B1463" s="820">
        <v>358</v>
      </c>
      <c r="C1463" s="850" t="s">
        <v>899</v>
      </c>
      <c r="D1463" s="912"/>
      <c r="E1463" s="786">
        <v>16</v>
      </c>
      <c r="F1463" s="823"/>
      <c r="G1463" s="791">
        <f t="shared" si="125"/>
        <v>0</v>
      </c>
      <c r="H1463" s="777">
        <f>G1463</f>
        <v>0</v>
      </c>
      <c r="I1463" s="793" t="e">
        <f>H1463*(1+$L$5)</f>
        <v>#REF!</v>
      </c>
      <c r="J1463" s="458" t="s">
        <v>207</v>
      </c>
      <c r="K1463" s="252"/>
      <c r="L1463" s="448">
        <f t="shared" ref="L1463:L1490" si="126">K1463/60</f>
        <v>0</v>
      </c>
      <c r="M1463" s="439" t="e">
        <f>#REF!*(1-$O$5)</f>
        <v>#REF!</v>
      </c>
      <c r="N1463" s="796" t="e">
        <f>SUM(M1463*L1463,L1464*M1464,L1465*M1465,L1466*M1466)</f>
        <v>#REF!</v>
      </c>
      <c r="O1463" s="799">
        <v>53</v>
      </c>
      <c r="P1463" s="777" t="e">
        <f>O1463*N1463</f>
        <v>#REF!</v>
      </c>
      <c r="Q1463" s="777" t="e">
        <f>P1463*(1+$R$5)</f>
        <v>#REF!</v>
      </c>
      <c r="R1463" s="780" t="e">
        <f>P1463+O1463*H1463</f>
        <v>#REF!</v>
      </c>
      <c r="S1463" s="780" t="e">
        <f>O1463*I1463+Q1463</f>
        <v>#REF!</v>
      </c>
      <c r="T1463" s="783" t="e">
        <f>S1463*(1+$U$5)</f>
        <v>#REF!</v>
      </c>
      <c r="W1463" s="891"/>
      <c r="X1463" s="893"/>
      <c r="Y1463" s="890"/>
      <c r="Z1463" s="494"/>
      <c r="AA1463" s="494"/>
      <c r="AB1463" s="494"/>
      <c r="AC1463" s="501"/>
      <c r="AD1463" s="517"/>
      <c r="AE1463" s="518"/>
      <c r="AF1463" s="582"/>
      <c r="AG1463" s="494"/>
    </row>
    <row r="1464" spans="2:33" ht="18" customHeight="1">
      <c r="B1464" s="786"/>
      <c r="C1464" s="850"/>
      <c r="D1464" s="912"/>
      <c r="E1464" s="786"/>
      <c r="F1464" s="823"/>
      <c r="G1464" s="791"/>
      <c r="H1464" s="778"/>
      <c r="I1464" s="794"/>
      <c r="J1464" s="458" t="s">
        <v>185</v>
      </c>
      <c r="K1464" s="252"/>
      <c r="L1464" s="448">
        <f t="shared" si="126"/>
        <v>0</v>
      </c>
      <c r="M1464" s="439" t="e">
        <f>#REF!*(1-$O$5)</f>
        <v>#REF!</v>
      </c>
      <c r="N1464" s="797"/>
      <c r="O1464" s="800"/>
      <c r="P1464" s="778"/>
      <c r="Q1464" s="778"/>
      <c r="R1464" s="781"/>
      <c r="S1464" s="781"/>
      <c r="T1464" s="784"/>
      <c r="W1464" s="892"/>
      <c r="X1464" s="893"/>
      <c r="Y1464" s="890"/>
      <c r="Z1464" s="494"/>
      <c r="AA1464" s="494"/>
      <c r="AB1464" s="494"/>
      <c r="AC1464" s="501"/>
      <c r="AD1464" s="517"/>
      <c r="AE1464" s="518"/>
      <c r="AF1464" s="582"/>
      <c r="AG1464" s="494"/>
    </row>
    <row r="1465" spans="2:33" ht="15" customHeight="1">
      <c r="B1465" s="786"/>
      <c r="C1465" s="850"/>
      <c r="D1465" s="912"/>
      <c r="E1465" s="786"/>
      <c r="F1465" s="823"/>
      <c r="G1465" s="791"/>
      <c r="H1465" s="778"/>
      <c r="I1465" s="794"/>
      <c r="J1465" s="458" t="s">
        <v>220</v>
      </c>
      <c r="K1465" s="252"/>
      <c r="L1465" s="448">
        <f t="shared" si="126"/>
        <v>0</v>
      </c>
      <c r="M1465" s="439" t="e">
        <f>#REF!*(1-$O$5)</f>
        <v>#REF!</v>
      </c>
      <c r="N1465" s="797"/>
      <c r="O1465" s="800"/>
      <c r="P1465" s="778"/>
      <c r="Q1465" s="778"/>
      <c r="R1465" s="781"/>
      <c r="S1465" s="781"/>
      <c r="T1465" s="784"/>
      <c r="W1465" s="892"/>
      <c r="X1465" s="893"/>
      <c r="Y1465" s="890"/>
      <c r="Z1465" s="494"/>
      <c r="AA1465" s="494"/>
      <c r="AB1465" s="494"/>
      <c r="AC1465" s="501"/>
      <c r="AD1465" s="517"/>
      <c r="AE1465" s="518"/>
      <c r="AF1465" s="582"/>
      <c r="AG1465" s="494"/>
    </row>
    <row r="1466" spans="2:33" ht="15" customHeight="1">
      <c r="B1466" s="786"/>
      <c r="C1466" s="850"/>
      <c r="D1466" s="912"/>
      <c r="E1466" s="786"/>
      <c r="F1466" s="823"/>
      <c r="G1466" s="791"/>
      <c r="H1466" s="779"/>
      <c r="I1466" s="795"/>
      <c r="J1466" s="458" t="s">
        <v>226</v>
      </c>
      <c r="K1466" s="252">
        <v>1.5</v>
      </c>
      <c r="L1466" s="448">
        <f t="shared" si="126"/>
        <v>2.5000000000000001E-2</v>
      </c>
      <c r="M1466" s="439" t="e">
        <f>#REF!*(1-$O$5)</f>
        <v>#REF!</v>
      </c>
      <c r="N1466" s="798"/>
      <c r="O1466" s="801"/>
      <c r="P1466" s="779"/>
      <c r="Q1466" s="779"/>
      <c r="R1466" s="782"/>
      <c r="S1466" s="782"/>
      <c r="T1466" s="785"/>
      <c r="W1466" s="892"/>
      <c r="X1466" s="893"/>
      <c r="Y1466" s="890"/>
      <c r="Z1466" s="494"/>
      <c r="AA1466" s="494"/>
      <c r="AB1466" s="494"/>
      <c r="AC1466" s="501"/>
      <c r="AD1466" s="517"/>
      <c r="AE1466" s="518"/>
      <c r="AF1466" s="582"/>
      <c r="AG1466" s="494"/>
    </row>
    <row r="1467" spans="2:33" ht="15" customHeight="1">
      <c r="B1467" s="820">
        <v>359</v>
      </c>
      <c r="C1467" s="850" t="s">
        <v>900</v>
      </c>
      <c r="D1467" s="912"/>
      <c r="E1467" s="786">
        <v>25</v>
      </c>
      <c r="F1467" s="823"/>
      <c r="G1467" s="791">
        <f t="shared" si="125"/>
        <v>0</v>
      </c>
      <c r="H1467" s="777">
        <f>G1467</f>
        <v>0</v>
      </c>
      <c r="I1467" s="793" t="e">
        <f>H1467*(1+$L$5)</f>
        <v>#REF!</v>
      </c>
      <c r="J1467" s="458" t="s">
        <v>207</v>
      </c>
      <c r="K1467" s="252"/>
      <c r="L1467" s="448">
        <f t="shared" si="126"/>
        <v>0</v>
      </c>
      <c r="M1467" s="439" t="e">
        <f>#REF!*(1-$O$5)</f>
        <v>#REF!</v>
      </c>
      <c r="N1467" s="796" t="e">
        <f>SUM(M1467*L1467,L1468*M1468,L1469*M1469,L1470*M1470)</f>
        <v>#REF!</v>
      </c>
      <c r="O1467" s="799">
        <v>54</v>
      </c>
      <c r="P1467" s="777" t="e">
        <f>O1467*N1467</f>
        <v>#REF!</v>
      </c>
      <c r="Q1467" s="777" t="e">
        <f>P1467*(1+$R$5)</f>
        <v>#REF!</v>
      </c>
      <c r="R1467" s="780" t="e">
        <f>P1467+O1467*H1467</f>
        <v>#REF!</v>
      </c>
      <c r="S1467" s="780" t="e">
        <f>O1467*I1467+Q1467</f>
        <v>#REF!</v>
      </c>
      <c r="T1467" s="783" t="e">
        <f>S1467*(1+$U$5)</f>
        <v>#REF!</v>
      </c>
      <c r="W1467" s="891"/>
      <c r="X1467" s="893"/>
      <c r="Y1467" s="890"/>
      <c r="Z1467" s="494"/>
      <c r="AA1467" s="494"/>
      <c r="AB1467" s="494"/>
      <c r="AC1467" s="501"/>
      <c r="AD1467" s="517"/>
      <c r="AE1467" s="518"/>
      <c r="AF1467" s="582"/>
      <c r="AG1467" s="494"/>
    </row>
    <row r="1468" spans="2:33">
      <c r="B1468" s="786"/>
      <c r="C1468" s="850"/>
      <c r="D1468" s="912"/>
      <c r="E1468" s="786"/>
      <c r="F1468" s="823"/>
      <c r="G1468" s="791"/>
      <c r="H1468" s="778"/>
      <c r="I1468" s="794"/>
      <c r="J1468" s="458" t="s">
        <v>185</v>
      </c>
      <c r="K1468" s="252"/>
      <c r="L1468" s="448">
        <f t="shared" si="126"/>
        <v>0</v>
      </c>
      <c r="M1468" s="439" t="e">
        <f>#REF!*(1-$O$5)</f>
        <v>#REF!</v>
      </c>
      <c r="N1468" s="797"/>
      <c r="O1468" s="800"/>
      <c r="P1468" s="778"/>
      <c r="Q1468" s="778"/>
      <c r="R1468" s="781"/>
      <c r="S1468" s="781"/>
      <c r="T1468" s="784"/>
      <c r="W1468" s="892"/>
      <c r="X1468" s="893"/>
      <c r="Y1468" s="890"/>
      <c r="Z1468" s="494"/>
      <c r="AA1468" s="494"/>
      <c r="AB1468" s="494"/>
      <c r="AC1468" s="501"/>
      <c r="AD1468" s="517"/>
      <c r="AE1468" s="518"/>
      <c r="AF1468" s="582"/>
      <c r="AG1468" s="494"/>
    </row>
    <row r="1469" spans="2:33">
      <c r="B1469" s="786"/>
      <c r="C1469" s="850"/>
      <c r="D1469" s="912"/>
      <c r="E1469" s="786"/>
      <c r="F1469" s="823"/>
      <c r="G1469" s="791"/>
      <c r="H1469" s="778"/>
      <c r="I1469" s="794"/>
      <c r="J1469" s="458" t="s">
        <v>220</v>
      </c>
      <c r="K1469" s="252"/>
      <c r="L1469" s="448">
        <f t="shared" si="126"/>
        <v>0</v>
      </c>
      <c r="M1469" s="439" t="e">
        <f>#REF!*(1-$O$5)</f>
        <v>#REF!</v>
      </c>
      <c r="N1469" s="797"/>
      <c r="O1469" s="800"/>
      <c r="P1469" s="778"/>
      <c r="Q1469" s="778"/>
      <c r="R1469" s="781"/>
      <c r="S1469" s="781"/>
      <c r="T1469" s="784"/>
      <c r="W1469" s="892"/>
      <c r="X1469" s="893"/>
      <c r="Y1469" s="890"/>
      <c r="Z1469" s="494"/>
      <c r="AA1469" s="494"/>
      <c r="AB1469" s="494"/>
      <c r="AC1469" s="501"/>
      <c r="AD1469" s="517"/>
      <c r="AE1469" s="518"/>
      <c r="AF1469" s="582"/>
      <c r="AG1469" s="494"/>
    </row>
    <row r="1470" spans="2:33">
      <c r="B1470" s="786"/>
      <c r="C1470" s="850"/>
      <c r="D1470" s="912"/>
      <c r="E1470" s="786"/>
      <c r="F1470" s="823"/>
      <c r="G1470" s="791"/>
      <c r="H1470" s="779"/>
      <c r="I1470" s="795"/>
      <c r="J1470" s="458" t="s">
        <v>226</v>
      </c>
      <c r="K1470" s="252">
        <v>2.5</v>
      </c>
      <c r="L1470" s="448">
        <f t="shared" si="126"/>
        <v>4.1666666666666664E-2</v>
      </c>
      <c r="M1470" s="439" t="e">
        <f>#REF!*(1-$O$5)</f>
        <v>#REF!</v>
      </c>
      <c r="N1470" s="798"/>
      <c r="O1470" s="801"/>
      <c r="P1470" s="779"/>
      <c r="Q1470" s="779"/>
      <c r="R1470" s="782"/>
      <c r="S1470" s="782"/>
      <c r="T1470" s="785"/>
      <c r="W1470" s="892"/>
      <c r="X1470" s="893"/>
      <c r="Y1470" s="890"/>
      <c r="Z1470" s="494"/>
      <c r="AA1470" s="494"/>
      <c r="AB1470" s="494"/>
      <c r="AC1470" s="501"/>
      <c r="AD1470" s="517"/>
      <c r="AE1470" s="518"/>
      <c r="AF1470" s="582"/>
      <c r="AG1470" s="494"/>
    </row>
    <row r="1471" spans="2:33">
      <c r="B1471" s="820">
        <v>360</v>
      </c>
      <c r="C1471" s="850" t="s">
        <v>901</v>
      </c>
      <c r="D1471" s="912"/>
      <c r="E1471" s="786">
        <v>35</v>
      </c>
      <c r="F1471" s="823"/>
      <c r="G1471" s="791">
        <f t="shared" si="125"/>
        <v>0</v>
      </c>
      <c r="H1471" s="777">
        <f>G1471</f>
        <v>0</v>
      </c>
      <c r="I1471" s="793" t="e">
        <f>H1471*(1+$L$5)</f>
        <v>#REF!</v>
      </c>
      <c r="J1471" s="458" t="s">
        <v>207</v>
      </c>
      <c r="K1471" s="252"/>
      <c r="L1471" s="448">
        <f t="shared" si="126"/>
        <v>0</v>
      </c>
      <c r="M1471" s="439" t="e">
        <f>#REF!*(1-$O$5)</f>
        <v>#REF!</v>
      </c>
      <c r="N1471" s="796" t="e">
        <f>SUM(M1471*L1471,L1472*M1472,L1473*M1473,L1474*M1474)</f>
        <v>#REF!</v>
      </c>
      <c r="O1471" s="799">
        <v>1</v>
      </c>
      <c r="P1471" s="777" t="e">
        <f>O1471*N1471</f>
        <v>#REF!</v>
      </c>
      <c r="Q1471" s="777" t="e">
        <f>P1471*(1+$R$5)</f>
        <v>#REF!</v>
      </c>
      <c r="R1471" s="780" t="e">
        <f>P1471+O1471*H1471</f>
        <v>#REF!</v>
      </c>
      <c r="S1471" s="780" t="e">
        <f>O1471*I1471+Q1471</f>
        <v>#REF!</v>
      </c>
      <c r="T1471" s="783" t="e">
        <f>S1471*(1+$U$5)</f>
        <v>#REF!</v>
      </c>
      <c r="W1471" s="891"/>
      <c r="X1471" s="893"/>
      <c r="Y1471" s="890"/>
      <c r="Z1471" s="494"/>
      <c r="AA1471" s="494"/>
      <c r="AB1471" s="494"/>
      <c r="AC1471" s="501"/>
      <c r="AD1471" s="517"/>
      <c r="AE1471" s="518"/>
      <c r="AF1471" s="582"/>
      <c r="AG1471" s="494"/>
    </row>
    <row r="1472" spans="2:33">
      <c r="B1472" s="786"/>
      <c r="C1472" s="850"/>
      <c r="D1472" s="912"/>
      <c r="E1472" s="786"/>
      <c r="F1472" s="823"/>
      <c r="G1472" s="791"/>
      <c r="H1472" s="778"/>
      <c r="I1472" s="794"/>
      <c r="J1472" s="458" t="s">
        <v>185</v>
      </c>
      <c r="K1472" s="252"/>
      <c r="L1472" s="448">
        <f t="shared" si="126"/>
        <v>0</v>
      </c>
      <c r="M1472" s="439" t="e">
        <f>#REF!*(1-$O$5)</f>
        <v>#REF!</v>
      </c>
      <c r="N1472" s="797"/>
      <c r="O1472" s="800"/>
      <c r="P1472" s="778"/>
      <c r="Q1472" s="778"/>
      <c r="R1472" s="781"/>
      <c r="S1472" s="781"/>
      <c r="T1472" s="784"/>
      <c r="W1472" s="892"/>
      <c r="X1472" s="893"/>
      <c r="Y1472" s="890"/>
      <c r="Z1472" s="494"/>
      <c r="AA1472" s="494"/>
      <c r="AB1472" s="494"/>
      <c r="AC1472" s="501"/>
      <c r="AD1472" s="517"/>
      <c r="AE1472" s="518"/>
      <c r="AF1472" s="582"/>
      <c r="AG1472" s="494"/>
    </row>
    <row r="1473" spans="2:33">
      <c r="B1473" s="786"/>
      <c r="C1473" s="850"/>
      <c r="D1473" s="912"/>
      <c r="E1473" s="786"/>
      <c r="F1473" s="823"/>
      <c r="G1473" s="791"/>
      <c r="H1473" s="778"/>
      <c r="I1473" s="794"/>
      <c r="J1473" s="458" t="s">
        <v>220</v>
      </c>
      <c r="K1473" s="252">
        <v>15</v>
      </c>
      <c r="L1473" s="448">
        <f t="shared" si="126"/>
        <v>0.25</v>
      </c>
      <c r="M1473" s="439" t="e">
        <f>#REF!*(1-$O$5)</f>
        <v>#REF!</v>
      </c>
      <c r="N1473" s="797"/>
      <c r="O1473" s="800"/>
      <c r="P1473" s="778"/>
      <c r="Q1473" s="778"/>
      <c r="R1473" s="781"/>
      <c r="S1473" s="781"/>
      <c r="T1473" s="784"/>
      <c r="W1473" s="892"/>
      <c r="X1473" s="893"/>
      <c r="Y1473" s="890"/>
      <c r="Z1473" s="494"/>
      <c r="AA1473" s="494"/>
      <c r="AB1473" s="494"/>
      <c r="AC1473" s="501"/>
      <c r="AD1473" s="517"/>
      <c r="AE1473" s="518"/>
      <c r="AF1473" s="582"/>
      <c r="AG1473" s="494"/>
    </row>
    <row r="1474" spans="2:33">
      <c r="B1474" s="786"/>
      <c r="C1474" s="850"/>
      <c r="D1474" s="912"/>
      <c r="E1474" s="786"/>
      <c r="F1474" s="823"/>
      <c r="G1474" s="791"/>
      <c r="H1474" s="779"/>
      <c r="I1474" s="795"/>
      <c r="J1474" s="458" t="s">
        <v>226</v>
      </c>
      <c r="K1474" s="252">
        <v>15</v>
      </c>
      <c r="L1474" s="448">
        <f t="shared" si="126"/>
        <v>0.25</v>
      </c>
      <c r="M1474" s="439" t="e">
        <f>#REF!*(1-$O$5)</f>
        <v>#REF!</v>
      </c>
      <c r="N1474" s="798"/>
      <c r="O1474" s="801"/>
      <c r="P1474" s="779"/>
      <c r="Q1474" s="779"/>
      <c r="R1474" s="782"/>
      <c r="S1474" s="782"/>
      <c r="T1474" s="785"/>
      <c r="W1474" s="892"/>
      <c r="X1474" s="893"/>
      <c r="Y1474" s="890"/>
      <c r="Z1474" s="494"/>
      <c r="AA1474" s="494"/>
      <c r="AB1474" s="494"/>
      <c r="AC1474" s="501"/>
      <c r="AD1474" s="517"/>
      <c r="AE1474" s="518"/>
      <c r="AF1474" s="582"/>
      <c r="AG1474" s="494"/>
    </row>
    <row r="1475" spans="2:33">
      <c r="B1475" s="820">
        <v>361</v>
      </c>
      <c r="C1475" s="850" t="s">
        <v>902</v>
      </c>
      <c r="D1475" s="912"/>
      <c r="E1475" s="786">
        <v>50</v>
      </c>
      <c r="F1475" s="823"/>
      <c r="G1475" s="791">
        <f t="shared" si="125"/>
        <v>0</v>
      </c>
      <c r="H1475" s="777">
        <f>G1475</f>
        <v>0</v>
      </c>
      <c r="I1475" s="793" t="e">
        <f>H1475*(1+$L$5)</f>
        <v>#REF!</v>
      </c>
      <c r="J1475" s="458" t="s">
        <v>207</v>
      </c>
      <c r="K1475" s="252"/>
      <c r="L1475" s="448">
        <f t="shared" si="126"/>
        <v>0</v>
      </c>
      <c r="M1475" s="439" t="e">
        <f>#REF!*(1-$O$5)</f>
        <v>#REF!</v>
      </c>
      <c r="N1475" s="796" t="e">
        <f>SUM(M1475*L1475,L1476*M1476,L1477*M1477,L1478*M1478)</f>
        <v>#REF!</v>
      </c>
      <c r="O1475" s="799">
        <v>1</v>
      </c>
      <c r="P1475" s="777" t="e">
        <f>O1475*N1475</f>
        <v>#REF!</v>
      </c>
      <c r="Q1475" s="777" t="e">
        <f>P1475*(1+$R$5)</f>
        <v>#REF!</v>
      </c>
      <c r="R1475" s="780" t="e">
        <f>P1475+O1475*H1475</f>
        <v>#REF!</v>
      </c>
      <c r="S1475" s="780" t="e">
        <f>O1475*I1475+Q1475</f>
        <v>#REF!</v>
      </c>
      <c r="T1475" s="783" t="e">
        <f>S1475*(1+$U$5)</f>
        <v>#REF!</v>
      </c>
      <c r="W1475" s="891"/>
      <c r="X1475" s="893"/>
      <c r="Y1475" s="890"/>
      <c r="Z1475" s="494"/>
      <c r="AA1475" s="494"/>
      <c r="AB1475" s="494"/>
      <c r="AC1475" s="501"/>
      <c r="AD1475" s="517"/>
      <c r="AE1475" s="518"/>
      <c r="AF1475" s="582"/>
      <c r="AG1475" s="494"/>
    </row>
    <row r="1476" spans="2:33">
      <c r="B1476" s="786"/>
      <c r="C1476" s="850"/>
      <c r="D1476" s="912"/>
      <c r="E1476" s="786"/>
      <c r="F1476" s="823"/>
      <c r="G1476" s="791"/>
      <c r="H1476" s="778"/>
      <c r="I1476" s="794"/>
      <c r="J1476" s="458" t="s">
        <v>185</v>
      </c>
      <c r="K1476" s="252"/>
      <c r="L1476" s="448">
        <f t="shared" si="126"/>
        <v>0</v>
      </c>
      <c r="M1476" s="439" t="e">
        <f>#REF!*(1-$O$5)</f>
        <v>#REF!</v>
      </c>
      <c r="N1476" s="797"/>
      <c r="O1476" s="800"/>
      <c r="P1476" s="778"/>
      <c r="Q1476" s="778"/>
      <c r="R1476" s="781"/>
      <c r="S1476" s="781"/>
      <c r="T1476" s="784"/>
      <c r="W1476" s="892"/>
      <c r="X1476" s="893"/>
      <c r="Y1476" s="890"/>
      <c r="Z1476" s="494"/>
      <c r="AA1476" s="494"/>
      <c r="AB1476" s="494"/>
      <c r="AC1476" s="501"/>
      <c r="AD1476" s="517"/>
      <c r="AE1476" s="518"/>
      <c r="AF1476" s="582"/>
      <c r="AG1476" s="494"/>
    </row>
    <row r="1477" spans="2:33">
      <c r="B1477" s="786"/>
      <c r="C1477" s="850"/>
      <c r="D1477" s="912"/>
      <c r="E1477" s="786"/>
      <c r="F1477" s="823"/>
      <c r="G1477" s="791"/>
      <c r="H1477" s="778"/>
      <c r="I1477" s="794"/>
      <c r="J1477" s="458" t="s">
        <v>220</v>
      </c>
      <c r="K1477" s="252">
        <v>15</v>
      </c>
      <c r="L1477" s="448">
        <f t="shared" si="126"/>
        <v>0.25</v>
      </c>
      <c r="M1477" s="439" t="e">
        <f>#REF!*(1-$O$5)</f>
        <v>#REF!</v>
      </c>
      <c r="N1477" s="797"/>
      <c r="O1477" s="800"/>
      <c r="P1477" s="778"/>
      <c r="Q1477" s="778"/>
      <c r="R1477" s="781"/>
      <c r="S1477" s="781"/>
      <c r="T1477" s="784"/>
      <c r="W1477" s="892"/>
      <c r="X1477" s="893"/>
      <c r="Y1477" s="890"/>
      <c r="Z1477" s="494"/>
      <c r="AA1477" s="494"/>
      <c r="AB1477" s="494"/>
      <c r="AC1477" s="501"/>
      <c r="AD1477" s="517"/>
      <c r="AE1477" s="518"/>
      <c r="AF1477" s="582"/>
      <c r="AG1477" s="494"/>
    </row>
    <row r="1478" spans="2:33">
      <c r="B1478" s="786"/>
      <c r="C1478" s="850"/>
      <c r="D1478" s="912"/>
      <c r="E1478" s="786"/>
      <c r="F1478" s="823"/>
      <c r="G1478" s="791"/>
      <c r="H1478" s="779"/>
      <c r="I1478" s="795"/>
      <c r="J1478" s="458" t="s">
        <v>226</v>
      </c>
      <c r="K1478" s="252">
        <v>15</v>
      </c>
      <c r="L1478" s="448">
        <f t="shared" si="126"/>
        <v>0.25</v>
      </c>
      <c r="M1478" s="439" t="e">
        <f>#REF!*(1-$O$5)</f>
        <v>#REF!</v>
      </c>
      <c r="N1478" s="798"/>
      <c r="O1478" s="801"/>
      <c r="P1478" s="779"/>
      <c r="Q1478" s="779"/>
      <c r="R1478" s="782"/>
      <c r="S1478" s="782"/>
      <c r="T1478" s="785"/>
      <c r="W1478" s="892"/>
      <c r="X1478" s="893"/>
      <c r="Y1478" s="890"/>
      <c r="Z1478" s="494"/>
      <c r="AA1478" s="494"/>
      <c r="AB1478" s="494"/>
      <c r="AC1478" s="501"/>
      <c r="AD1478" s="517"/>
      <c r="AE1478" s="518"/>
      <c r="AF1478" s="582"/>
      <c r="AG1478" s="494"/>
    </row>
    <row r="1479" spans="2:33">
      <c r="B1479" s="820">
        <v>362</v>
      </c>
      <c r="C1479" s="850" t="s">
        <v>903</v>
      </c>
      <c r="D1479" s="912"/>
      <c r="E1479" s="786">
        <v>70</v>
      </c>
      <c r="F1479" s="823"/>
      <c r="G1479" s="791">
        <f t="shared" si="125"/>
        <v>0</v>
      </c>
      <c r="H1479" s="777">
        <f>G1479</f>
        <v>0</v>
      </c>
      <c r="I1479" s="793" t="e">
        <f>H1479*(1+$L$5)</f>
        <v>#REF!</v>
      </c>
      <c r="J1479" s="458" t="s">
        <v>207</v>
      </c>
      <c r="K1479" s="252"/>
      <c r="L1479" s="448">
        <f t="shared" si="126"/>
        <v>0</v>
      </c>
      <c r="M1479" s="439" t="e">
        <f>#REF!*(1-$O$5)</f>
        <v>#REF!</v>
      </c>
      <c r="N1479" s="796" t="e">
        <f>SUM(M1479*L1479,L1480*M1480,L1481*M1481,L1482*M1482)</f>
        <v>#REF!</v>
      </c>
      <c r="O1479" s="799">
        <v>57</v>
      </c>
      <c r="P1479" s="777" t="e">
        <f>O1479*N1479</f>
        <v>#REF!</v>
      </c>
      <c r="Q1479" s="777" t="e">
        <f>P1479*(1+$R$5)</f>
        <v>#REF!</v>
      </c>
      <c r="R1479" s="780" t="e">
        <f>P1479+O1479*H1479</f>
        <v>#REF!</v>
      </c>
      <c r="S1479" s="780" t="e">
        <f>O1479*I1479+Q1479</f>
        <v>#REF!</v>
      </c>
      <c r="T1479" s="783" t="e">
        <f>S1479*(1+$U$5)</f>
        <v>#REF!</v>
      </c>
      <c r="W1479" s="891"/>
      <c r="X1479" s="893"/>
      <c r="Y1479" s="890"/>
      <c r="Z1479" s="494"/>
      <c r="AA1479" s="494"/>
      <c r="AB1479" s="494"/>
      <c r="AC1479" s="501"/>
      <c r="AD1479" s="517"/>
      <c r="AE1479" s="518"/>
      <c r="AF1479" s="582"/>
      <c r="AG1479" s="494"/>
    </row>
    <row r="1480" spans="2:33">
      <c r="B1480" s="786"/>
      <c r="C1480" s="850"/>
      <c r="D1480" s="912"/>
      <c r="E1480" s="786"/>
      <c r="F1480" s="823"/>
      <c r="G1480" s="791"/>
      <c r="H1480" s="778"/>
      <c r="I1480" s="794"/>
      <c r="J1480" s="458" t="s">
        <v>185</v>
      </c>
      <c r="K1480" s="252"/>
      <c r="L1480" s="448">
        <f t="shared" si="126"/>
        <v>0</v>
      </c>
      <c r="M1480" s="439" t="e">
        <f>#REF!*(1-$O$5)</f>
        <v>#REF!</v>
      </c>
      <c r="N1480" s="797"/>
      <c r="O1480" s="800"/>
      <c r="P1480" s="778"/>
      <c r="Q1480" s="778"/>
      <c r="R1480" s="781"/>
      <c r="S1480" s="781"/>
      <c r="T1480" s="784"/>
      <c r="W1480" s="892"/>
      <c r="X1480" s="893"/>
      <c r="Y1480" s="890"/>
      <c r="Z1480" s="494"/>
      <c r="AA1480" s="494"/>
      <c r="AB1480" s="494"/>
      <c r="AC1480" s="501"/>
      <c r="AD1480" s="517"/>
      <c r="AE1480" s="518"/>
      <c r="AF1480" s="582"/>
      <c r="AG1480" s="494"/>
    </row>
    <row r="1481" spans="2:33">
      <c r="B1481" s="786"/>
      <c r="C1481" s="850"/>
      <c r="D1481" s="912"/>
      <c r="E1481" s="786"/>
      <c r="F1481" s="823"/>
      <c r="G1481" s="791"/>
      <c r="H1481" s="778"/>
      <c r="I1481" s="794"/>
      <c r="J1481" s="458" t="s">
        <v>220</v>
      </c>
      <c r="K1481" s="252"/>
      <c r="L1481" s="448">
        <f t="shared" si="126"/>
        <v>0</v>
      </c>
      <c r="M1481" s="439" t="e">
        <f>#REF!*(1-$O$5)</f>
        <v>#REF!</v>
      </c>
      <c r="N1481" s="797"/>
      <c r="O1481" s="800"/>
      <c r="P1481" s="778"/>
      <c r="Q1481" s="778"/>
      <c r="R1481" s="781"/>
      <c r="S1481" s="781"/>
      <c r="T1481" s="784"/>
      <c r="W1481" s="892"/>
      <c r="X1481" s="893"/>
      <c r="Y1481" s="890"/>
      <c r="Z1481" s="494"/>
      <c r="AA1481" s="494"/>
      <c r="AB1481" s="494"/>
      <c r="AC1481" s="501"/>
      <c r="AD1481" s="517"/>
      <c r="AE1481" s="518"/>
      <c r="AF1481" s="582"/>
      <c r="AG1481" s="494"/>
    </row>
    <row r="1482" spans="2:33">
      <c r="B1482" s="786"/>
      <c r="C1482" s="850"/>
      <c r="D1482" s="912"/>
      <c r="E1482" s="786"/>
      <c r="F1482" s="823"/>
      <c r="G1482" s="791"/>
      <c r="H1482" s="779"/>
      <c r="I1482" s="795"/>
      <c r="J1482" s="458" t="s">
        <v>226</v>
      </c>
      <c r="K1482" s="252">
        <v>5.5</v>
      </c>
      <c r="L1482" s="448">
        <f t="shared" si="126"/>
        <v>9.166666666666666E-2</v>
      </c>
      <c r="M1482" s="439" t="e">
        <f>#REF!*(1-$O$5)</f>
        <v>#REF!</v>
      </c>
      <c r="N1482" s="798"/>
      <c r="O1482" s="801"/>
      <c r="P1482" s="779"/>
      <c r="Q1482" s="779"/>
      <c r="R1482" s="782"/>
      <c r="S1482" s="782"/>
      <c r="T1482" s="785"/>
      <c r="W1482" s="892"/>
      <c r="X1482" s="893"/>
      <c r="Y1482" s="890"/>
      <c r="Z1482" s="494"/>
      <c r="AA1482" s="494"/>
      <c r="AB1482" s="494"/>
      <c r="AC1482" s="501"/>
      <c r="AD1482" s="517"/>
      <c r="AE1482" s="518"/>
      <c r="AF1482" s="582"/>
      <c r="AG1482" s="494"/>
    </row>
    <row r="1483" spans="2:33">
      <c r="B1483" s="820">
        <v>363</v>
      </c>
      <c r="C1483" s="850" t="s">
        <v>904</v>
      </c>
      <c r="D1483" s="912"/>
      <c r="E1483" s="786">
        <v>95</v>
      </c>
      <c r="F1483" s="823"/>
      <c r="G1483" s="791">
        <f t="shared" si="125"/>
        <v>0</v>
      </c>
      <c r="H1483" s="777">
        <f>G1483</f>
        <v>0</v>
      </c>
      <c r="I1483" s="793" t="e">
        <f>H1483*(1+$L$5)</f>
        <v>#REF!</v>
      </c>
      <c r="J1483" s="458" t="s">
        <v>207</v>
      </c>
      <c r="K1483" s="252"/>
      <c r="L1483" s="448">
        <f t="shared" si="126"/>
        <v>0</v>
      </c>
      <c r="M1483" s="439" t="e">
        <f>#REF!*(1-$O$5)</f>
        <v>#REF!</v>
      </c>
      <c r="N1483" s="796" t="e">
        <f>SUM(M1483*L1483,L1484*M1484,L1485*M1485,L1486*M1486)</f>
        <v>#REF!</v>
      </c>
      <c r="O1483" s="799">
        <v>58</v>
      </c>
      <c r="P1483" s="777" t="e">
        <f>O1483*N1483</f>
        <v>#REF!</v>
      </c>
      <c r="Q1483" s="777" t="e">
        <f>P1483*(1+$R$5)</f>
        <v>#REF!</v>
      </c>
      <c r="R1483" s="780" t="e">
        <f>P1483+O1483*H1483</f>
        <v>#REF!</v>
      </c>
      <c r="S1483" s="780" t="e">
        <f>O1483*I1483+Q1483</f>
        <v>#REF!</v>
      </c>
      <c r="T1483" s="783" t="e">
        <f>S1483*(1+$U$5)</f>
        <v>#REF!</v>
      </c>
      <c r="W1483" s="891"/>
      <c r="X1483" s="893"/>
      <c r="Y1483" s="890"/>
      <c r="Z1483" s="494"/>
      <c r="AA1483" s="494"/>
      <c r="AB1483" s="494"/>
      <c r="AC1483" s="501"/>
      <c r="AD1483" s="517"/>
      <c r="AE1483" s="518"/>
      <c r="AF1483" s="582"/>
      <c r="AG1483" s="494"/>
    </row>
    <row r="1484" spans="2:33">
      <c r="B1484" s="786"/>
      <c r="C1484" s="850"/>
      <c r="D1484" s="912"/>
      <c r="E1484" s="786"/>
      <c r="F1484" s="823"/>
      <c r="G1484" s="791"/>
      <c r="H1484" s="778"/>
      <c r="I1484" s="794"/>
      <c r="J1484" s="458" t="s">
        <v>185</v>
      </c>
      <c r="K1484" s="252"/>
      <c r="L1484" s="448">
        <f t="shared" si="126"/>
        <v>0</v>
      </c>
      <c r="M1484" s="439" t="e">
        <f>#REF!*(1-$O$5)</f>
        <v>#REF!</v>
      </c>
      <c r="N1484" s="797"/>
      <c r="O1484" s="800"/>
      <c r="P1484" s="778"/>
      <c r="Q1484" s="778"/>
      <c r="R1484" s="781"/>
      <c r="S1484" s="781"/>
      <c r="T1484" s="784"/>
      <c r="W1484" s="892"/>
      <c r="X1484" s="893"/>
      <c r="Y1484" s="890"/>
      <c r="Z1484" s="494"/>
      <c r="AA1484" s="494"/>
      <c r="AB1484" s="494"/>
      <c r="AC1484" s="501"/>
      <c r="AD1484" s="517"/>
      <c r="AE1484" s="518"/>
      <c r="AF1484" s="582"/>
      <c r="AG1484" s="494"/>
    </row>
    <row r="1485" spans="2:33">
      <c r="B1485" s="786"/>
      <c r="C1485" s="850"/>
      <c r="D1485" s="912"/>
      <c r="E1485" s="786"/>
      <c r="F1485" s="823"/>
      <c r="G1485" s="791"/>
      <c r="H1485" s="778"/>
      <c r="I1485" s="794"/>
      <c r="J1485" s="458" t="s">
        <v>220</v>
      </c>
      <c r="K1485" s="252"/>
      <c r="L1485" s="448">
        <f t="shared" si="126"/>
        <v>0</v>
      </c>
      <c r="M1485" s="439" t="e">
        <f>#REF!*(1-$O$5)</f>
        <v>#REF!</v>
      </c>
      <c r="N1485" s="797"/>
      <c r="O1485" s="800"/>
      <c r="P1485" s="778"/>
      <c r="Q1485" s="778"/>
      <c r="R1485" s="781"/>
      <c r="S1485" s="781"/>
      <c r="T1485" s="784"/>
      <c r="W1485" s="892"/>
      <c r="X1485" s="893"/>
      <c r="Y1485" s="890"/>
      <c r="Z1485" s="494"/>
      <c r="AA1485" s="494"/>
      <c r="AB1485" s="494"/>
      <c r="AC1485" s="501"/>
      <c r="AD1485" s="517"/>
      <c r="AE1485" s="518"/>
      <c r="AF1485" s="582"/>
      <c r="AG1485" s="494"/>
    </row>
    <row r="1486" spans="2:33">
      <c r="B1486" s="786"/>
      <c r="C1486" s="850"/>
      <c r="D1486" s="912"/>
      <c r="E1486" s="786"/>
      <c r="F1486" s="823"/>
      <c r="G1486" s="791"/>
      <c r="H1486" s="779"/>
      <c r="I1486" s="795"/>
      <c r="J1486" s="458" t="s">
        <v>226</v>
      </c>
      <c r="K1486" s="252">
        <v>6.5</v>
      </c>
      <c r="L1486" s="448">
        <f t="shared" si="126"/>
        <v>0.10833333333333334</v>
      </c>
      <c r="M1486" s="439" t="e">
        <f>#REF!*(1-$O$5)</f>
        <v>#REF!</v>
      </c>
      <c r="N1486" s="798"/>
      <c r="O1486" s="801"/>
      <c r="P1486" s="779"/>
      <c r="Q1486" s="779"/>
      <c r="R1486" s="782"/>
      <c r="S1486" s="782"/>
      <c r="T1486" s="785"/>
      <c r="W1486" s="892"/>
      <c r="X1486" s="893"/>
      <c r="Y1486" s="890"/>
      <c r="Z1486" s="494"/>
      <c r="AA1486" s="494"/>
      <c r="AB1486" s="494"/>
      <c r="AC1486" s="501"/>
      <c r="AD1486" s="517"/>
      <c r="AE1486" s="518"/>
      <c r="AF1486" s="582"/>
      <c r="AG1486" s="494"/>
    </row>
    <row r="1487" spans="2:33">
      <c r="B1487" s="820">
        <v>364</v>
      </c>
      <c r="C1487" s="850" t="s">
        <v>905</v>
      </c>
      <c r="D1487" s="912"/>
      <c r="E1487" s="786">
        <v>120</v>
      </c>
      <c r="F1487" s="823"/>
      <c r="G1487" s="791">
        <f t="shared" si="125"/>
        <v>0</v>
      </c>
      <c r="H1487" s="777">
        <f>G1487</f>
        <v>0</v>
      </c>
      <c r="I1487" s="793" t="e">
        <f>H1487*(1+$L$5)</f>
        <v>#REF!</v>
      </c>
      <c r="J1487" s="458" t="s">
        <v>207</v>
      </c>
      <c r="K1487" s="252"/>
      <c r="L1487" s="448">
        <f t="shared" si="126"/>
        <v>0</v>
      </c>
      <c r="M1487" s="439" t="e">
        <f>#REF!*(1-$O$5)</f>
        <v>#REF!</v>
      </c>
      <c r="N1487" s="796" t="e">
        <f>SUM(M1487*L1487,L1488*M1488,L1489*M1489,L1490*M1490)</f>
        <v>#REF!</v>
      </c>
      <c r="O1487" s="799">
        <v>59</v>
      </c>
      <c r="P1487" s="777" t="e">
        <f>O1487*N1487</f>
        <v>#REF!</v>
      </c>
      <c r="Q1487" s="777" t="e">
        <f>P1487*(1+$R$5)</f>
        <v>#REF!</v>
      </c>
      <c r="R1487" s="780" t="e">
        <f>P1487+O1487*H1487</f>
        <v>#REF!</v>
      </c>
      <c r="S1487" s="780" t="e">
        <f>O1487*I1487+Q1487</f>
        <v>#REF!</v>
      </c>
      <c r="T1487" s="783" t="e">
        <f>S1487*(1+$U$5)</f>
        <v>#REF!</v>
      </c>
      <c r="W1487" s="891"/>
      <c r="X1487" s="893"/>
      <c r="Y1487" s="890"/>
      <c r="Z1487" s="494"/>
      <c r="AA1487" s="494"/>
      <c r="AB1487" s="494"/>
      <c r="AC1487" s="501"/>
      <c r="AD1487" s="517"/>
      <c r="AE1487" s="518"/>
      <c r="AF1487" s="582"/>
      <c r="AG1487" s="494"/>
    </row>
    <row r="1488" spans="2:33">
      <c r="B1488" s="786"/>
      <c r="C1488" s="850"/>
      <c r="D1488" s="912"/>
      <c r="E1488" s="786"/>
      <c r="F1488" s="823"/>
      <c r="G1488" s="791"/>
      <c r="H1488" s="778"/>
      <c r="I1488" s="794"/>
      <c r="J1488" s="458" t="s">
        <v>185</v>
      </c>
      <c r="K1488" s="252"/>
      <c r="L1488" s="448">
        <f t="shared" si="126"/>
        <v>0</v>
      </c>
      <c r="M1488" s="439" t="e">
        <f>#REF!*(1-$O$5)</f>
        <v>#REF!</v>
      </c>
      <c r="N1488" s="797"/>
      <c r="O1488" s="800"/>
      <c r="P1488" s="778"/>
      <c r="Q1488" s="778"/>
      <c r="R1488" s="781"/>
      <c r="S1488" s="781"/>
      <c r="T1488" s="784"/>
      <c r="W1488" s="892"/>
      <c r="X1488" s="893"/>
      <c r="Y1488" s="890"/>
      <c r="Z1488" s="494"/>
      <c r="AA1488" s="494"/>
      <c r="AB1488" s="494"/>
      <c r="AC1488" s="501"/>
      <c r="AD1488" s="517"/>
      <c r="AE1488" s="518"/>
      <c r="AF1488" s="582"/>
      <c r="AG1488" s="494"/>
    </row>
    <row r="1489" spans="2:34">
      <c r="B1489" s="786"/>
      <c r="C1489" s="850"/>
      <c r="D1489" s="912"/>
      <c r="E1489" s="786"/>
      <c r="F1489" s="823"/>
      <c r="G1489" s="791"/>
      <c r="H1489" s="778"/>
      <c r="I1489" s="794"/>
      <c r="J1489" s="458" t="s">
        <v>220</v>
      </c>
      <c r="K1489" s="252"/>
      <c r="L1489" s="448">
        <f t="shared" si="126"/>
        <v>0</v>
      </c>
      <c r="M1489" s="439" t="e">
        <f>#REF!*(1-$O$5)</f>
        <v>#REF!</v>
      </c>
      <c r="N1489" s="797"/>
      <c r="O1489" s="800"/>
      <c r="P1489" s="778"/>
      <c r="Q1489" s="778"/>
      <c r="R1489" s="781"/>
      <c r="S1489" s="781"/>
      <c r="T1489" s="784"/>
      <c r="W1489" s="892"/>
      <c r="X1489" s="893"/>
      <c r="Y1489" s="890"/>
      <c r="Z1489" s="494"/>
      <c r="AA1489" s="494"/>
      <c r="AB1489" s="494"/>
      <c r="AC1489" s="501"/>
      <c r="AD1489" s="517"/>
      <c r="AE1489" s="518"/>
      <c r="AF1489" s="582"/>
      <c r="AG1489" s="494"/>
    </row>
    <row r="1490" spans="2:34">
      <c r="B1490" s="786"/>
      <c r="C1490" s="850"/>
      <c r="D1490" s="912"/>
      <c r="E1490" s="786"/>
      <c r="F1490" s="823"/>
      <c r="G1490" s="791"/>
      <c r="H1490" s="779"/>
      <c r="I1490" s="795"/>
      <c r="J1490" s="458" t="s">
        <v>226</v>
      </c>
      <c r="K1490" s="252">
        <v>7.5</v>
      </c>
      <c r="L1490" s="448">
        <f t="shared" si="126"/>
        <v>0.125</v>
      </c>
      <c r="M1490" s="439" t="e">
        <f>#REF!*(1-$O$5)</f>
        <v>#REF!</v>
      </c>
      <c r="N1490" s="798"/>
      <c r="O1490" s="801"/>
      <c r="P1490" s="779"/>
      <c r="Q1490" s="779"/>
      <c r="R1490" s="782"/>
      <c r="S1490" s="782"/>
      <c r="T1490" s="785"/>
      <c r="W1490" s="892"/>
      <c r="X1490" s="893"/>
      <c r="Y1490" s="890"/>
      <c r="Z1490" s="494"/>
      <c r="AA1490" s="494"/>
      <c r="AB1490" s="494"/>
      <c r="AC1490" s="501"/>
      <c r="AD1490" s="517"/>
      <c r="AE1490" s="518"/>
      <c r="AF1490" s="582"/>
      <c r="AG1490" s="494"/>
    </row>
    <row r="1491" spans="2:34" s="494" customFormat="1" ht="13.5" customHeight="1">
      <c r="B1491" s="462"/>
      <c r="C1491" s="531"/>
      <c r="D1491" s="501"/>
      <c r="E1491" s="462"/>
      <c r="F1491" s="501"/>
      <c r="G1491" s="583"/>
      <c r="H1491" s="554"/>
      <c r="I1491" s="462"/>
      <c r="J1491" s="550"/>
      <c r="L1491" s="501"/>
      <c r="M1491" s="517"/>
      <c r="N1491" s="518"/>
      <c r="O1491" s="574"/>
      <c r="P1491" s="557"/>
      <c r="Q1491" s="505"/>
      <c r="R1491" s="505"/>
      <c r="S1491" s="541"/>
      <c r="T1491" s="541"/>
      <c r="U1491" s="541"/>
      <c r="Y1491" s="462"/>
      <c r="Z1491" s="569"/>
      <c r="AA1491" s="512"/>
      <c r="AE1491" s="517"/>
      <c r="AF1491" s="518"/>
      <c r="AG1491" s="574"/>
      <c r="AH1491" s="557"/>
    </row>
    <row r="1492" spans="2:34" s="494" customFormat="1" ht="24" hidden="1" customHeight="1">
      <c r="B1492" s="462"/>
      <c r="C1492" s="531"/>
      <c r="D1492" s="584">
        <f>F4</f>
        <v>0</v>
      </c>
      <c r="E1492" s="462"/>
      <c r="F1492" s="501"/>
      <c r="G1492" s="583"/>
      <c r="H1492" s="554"/>
      <c r="I1492" s="462"/>
      <c r="J1492" s="550"/>
      <c r="L1492" s="501"/>
      <c r="M1492" s="517"/>
      <c r="N1492" s="518"/>
      <c r="O1492" s="574"/>
      <c r="P1492" s="557"/>
      <c r="Q1492" s="505"/>
      <c r="R1492" s="505"/>
      <c r="S1492" s="541"/>
      <c r="T1492" s="541"/>
      <c r="U1492" s="541"/>
      <c r="Y1492" s="462"/>
      <c r="Z1492" s="569"/>
      <c r="AA1492" s="512"/>
      <c r="AE1492" s="517"/>
      <c r="AF1492" s="518"/>
      <c r="AG1492" s="574"/>
      <c r="AH1492" s="557"/>
    </row>
    <row r="1493" spans="2:34" ht="54.75" customHeight="1">
      <c r="B1493" s="449" t="s">
        <v>154</v>
      </c>
      <c r="C1493" s="430" t="s">
        <v>305</v>
      </c>
      <c r="D1493" s="444" t="s">
        <v>235</v>
      </c>
      <c r="E1493" s="444" t="s">
        <v>236</v>
      </c>
      <c r="F1493" s="446" t="s">
        <v>247</v>
      </c>
      <c r="G1493" s="434" t="s">
        <v>465</v>
      </c>
      <c r="H1493" s="437" t="s">
        <v>182</v>
      </c>
      <c r="I1493" s="437" t="s">
        <v>227</v>
      </c>
      <c r="J1493" s="437" t="s">
        <v>225</v>
      </c>
      <c r="K1493" s="437" t="s">
        <v>237</v>
      </c>
      <c r="L1493" s="437" t="s">
        <v>240</v>
      </c>
      <c r="M1493" s="437" t="s">
        <v>472</v>
      </c>
      <c r="N1493" s="437" t="s">
        <v>245</v>
      </c>
      <c r="O1493" s="437" t="s">
        <v>466</v>
      </c>
      <c r="P1493" s="456" t="s">
        <v>471</v>
      </c>
      <c r="Q1493" s="456" t="s">
        <v>316</v>
      </c>
      <c r="R1493" s="456" t="s">
        <v>391</v>
      </c>
      <c r="W1493" s="494"/>
      <c r="X1493" s="494"/>
      <c r="Y1493" s="498"/>
      <c r="Z1493" s="494"/>
      <c r="AA1493" s="498"/>
      <c r="AB1493" s="498"/>
      <c r="AC1493" s="484"/>
      <c r="AD1493" s="484"/>
      <c r="AE1493" s="494"/>
      <c r="AF1493" s="494"/>
      <c r="AG1493" s="494"/>
    </row>
    <row r="1494" spans="2:34" s="480" customFormat="1" ht="12.75" customHeight="1">
      <c r="B1494" s="773">
        <v>365</v>
      </c>
      <c r="C1494" s="850" t="s">
        <v>911</v>
      </c>
      <c r="D1494" s="819"/>
      <c r="E1494" s="791">
        <f t="shared" ref="E1494" si="127">D1494*$I$5</f>
        <v>0</v>
      </c>
      <c r="F1494" s="777">
        <f>E1494</f>
        <v>0</v>
      </c>
      <c r="G1494" s="793" t="e">
        <f>F1494*(1+$L$5)</f>
        <v>#REF!</v>
      </c>
      <c r="H1494" s="458" t="s">
        <v>207</v>
      </c>
      <c r="I1494" s="252"/>
      <c r="J1494" s="448">
        <f>I1494/60</f>
        <v>0</v>
      </c>
      <c r="K1494" s="439" t="e">
        <f>#REF!*(1-$O$5)</f>
        <v>#REF!</v>
      </c>
      <c r="L1494" s="796" t="e">
        <f>SUM(K1494*J1494,J1495*K1495,J1496*K1496,J1497*K1497)</f>
        <v>#REF!</v>
      </c>
      <c r="M1494" s="799">
        <v>1</v>
      </c>
      <c r="N1494" s="777" t="e">
        <f>M1494*L1494</f>
        <v>#REF!</v>
      </c>
      <c r="O1494" s="777" t="e">
        <f>N1494*(1+$R$5)</f>
        <v>#REF!</v>
      </c>
      <c r="P1494" s="780" t="e">
        <f>N1494+M1494*F1494</f>
        <v>#REF!</v>
      </c>
      <c r="Q1494" s="780" t="e">
        <f>M1494*G1494+O1494</f>
        <v>#REF!</v>
      </c>
      <c r="R1494" s="783" t="e">
        <f>Q1494*(1+$U$5)</f>
        <v>#REF!</v>
      </c>
      <c r="U1494" s="851"/>
      <c r="V1494" s="852"/>
      <c r="W1494" s="890"/>
      <c r="X1494" s="901"/>
      <c r="Y1494" s="898"/>
      <c r="Z1494" s="494"/>
      <c r="AA1494" s="501"/>
      <c r="AB1494" s="517"/>
      <c r="AC1494" s="518"/>
      <c r="AD1494" s="582"/>
      <c r="AE1494" s="494"/>
      <c r="AF1494" s="494"/>
      <c r="AG1494" s="494"/>
    </row>
    <row r="1495" spans="2:34" s="480" customFormat="1">
      <c r="B1495" s="786"/>
      <c r="C1495" s="850"/>
      <c r="D1495" s="790"/>
      <c r="E1495" s="791"/>
      <c r="F1495" s="778"/>
      <c r="G1495" s="794"/>
      <c r="H1495" s="458" t="s">
        <v>185</v>
      </c>
      <c r="I1495" s="252"/>
      <c r="J1495" s="448">
        <f>I1495/60</f>
        <v>0</v>
      </c>
      <c r="K1495" s="439" t="e">
        <f>#REF!*(1-$O$5)</f>
        <v>#REF!</v>
      </c>
      <c r="L1495" s="797"/>
      <c r="M1495" s="800"/>
      <c r="N1495" s="778"/>
      <c r="O1495" s="778"/>
      <c r="P1495" s="781"/>
      <c r="Q1495" s="781"/>
      <c r="R1495" s="784"/>
      <c r="U1495" s="851"/>
      <c r="V1495" s="852"/>
      <c r="W1495" s="890"/>
      <c r="X1495" s="901"/>
      <c r="Y1495" s="898"/>
      <c r="Z1495" s="494"/>
      <c r="AA1495" s="501"/>
      <c r="AB1495" s="517"/>
      <c r="AC1495" s="518"/>
      <c r="AD1495" s="582"/>
      <c r="AE1495" s="494"/>
      <c r="AF1495" s="494"/>
      <c r="AG1495" s="494"/>
    </row>
    <row r="1496" spans="2:34" s="480" customFormat="1">
      <c r="B1496" s="786"/>
      <c r="C1496" s="850"/>
      <c r="D1496" s="790"/>
      <c r="E1496" s="791"/>
      <c r="F1496" s="778"/>
      <c r="G1496" s="794"/>
      <c r="H1496" s="458" t="s">
        <v>220</v>
      </c>
      <c r="I1496" s="252"/>
      <c r="J1496" s="448">
        <f>I1496/60</f>
        <v>0</v>
      </c>
      <c r="K1496" s="439" t="e">
        <f>#REF!*(1-$O$5)</f>
        <v>#REF!</v>
      </c>
      <c r="L1496" s="797"/>
      <c r="M1496" s="800"/>
      <c r="N1496" s="778"/>
      <c r="O1496" s="778"/>
      <c r="P1496" s="781"/>
      <c r="Q1496" s="781"/>
      <c r="R1496" s="784"/>
      <c r="U1496" s="851"/>
      <c r="V1496" s="852"/>
      <c r="W1496" s="890"/>
      <c r="X1496" s="901"/>
      <c r="Y1496" s="898"/>
      <c r="Z1496" s="494"/>
      <c r="AA1496" s="501"/>
      <c r="AB1496" s="517"/>
      <c r="AC1496" s="518"/>
      <c r="AD1496" s="582"/>
      <c r="AE1496" s="494"/>
      <c r="AF1496" s="494"/>
      <c r="AG1496" s="494"/>
    </row>
    <row r="1497" spans="2:34" s="480" customFormat="1">
      <c r="B1497" s="786"/>
      <c r="C1497" s="850"/>
      <c r="D1497" s="790"/>
      <c r="E1497" s="791"/>
      <c r="F1497" s="779"/>
      <c r="G1497" s="795"/>
      <c r="H1497" s="458" t="s">
        <v>226</v>
      </c>
      <c r="I1497" s="252">
        <v>10</v>
      </c>
      <c r="J1497" s="448">
        <f>I1497/60</f>
        <v>0.16666666666666666</v>
      </c>
      <c r="K1497" s="439" t="e">
        <f>#REF!*(1-$O$5)</f>
        <v>#REF!</v>
      </c>
      <c r="L1497" s="798"/>
      <c r="M1497" s="801"/>
      <c r="N1497" s="779"/>
      <c r="O1497" s="779"/>
      <c r="P1497" s="782"/>
      <c r="Q1497" s="782"/>
      <c r="R1497" s="785"/>
      <c r="U1497" s="851"/>
      <c r="V1497" s="852"/>
      <c r="W1497" s="890"/>
      <c r="X1497" s="901"/>
      <c r="Y1497" s="898"/>
      <c r="Z1497" s="494"/>
      <c r="AA1497" s="501"/>
      <c r="AB1497" s="517"/>
      <c r="AC1497" s="518"/>
      <c r="AD1497" s="582"/>
      <c r="AE1497" s="494"/>
      <c r="AF1497" s="494"/>
      <c r="AG1497" s="494"/>
    </row>
    <row r="1498" spans="2:34" s="480" customFormat="1" ht="12.75" customHeight="1">
      <c r="B1498" s="773">
        <v>366</v>
      </c>
      <c r="C1498" s="850" t="s">
        <v>912</v>
      </c>
      <c r="D1498" s="819"/>
      <c r="E1498" s="791">
        <f t="shared" ref="E1498:E1558" si="128">D1498*$I$5</f>
        <v>0</v>
      </c>
      <c r="F1498" s="777">
        <f>E1498</f>
        <v>0</v>
      </c>
      <c r="G1498" s="793" t="e">
        <f>F1498*(1+$L$5)</f>
        <v>#REF!</v>
      </c>
      <c r="H1498" s="458" t="s">
        <v>207</v>
      </c>
      <c r="I1498" s="252"/>
      <c r="J1498" s="448">
        <f t="shared" ref="J1498:J1561" si="129">I1498/60</f>
        <v>0</v>
      </c>
      <c r="K1498" s="439" t="e">
        <f>#REF!*(1-$O$5)</f>
        <v>#REF!</v>
      </c>
      <c r="L1498" s="796" t="e">
        <f>SUM(K1498*J1498,J1499*K1499,J1500*K1500,J1501*K1501)</f>
        <v>#REF!</v>
      </c>
      <c r="M1498" s="799">
        <v>1</v>
      </c>
      <c r="N1498" s="777" t="e">
        <f>M1498*L1498</f>
        <v>#REF!</v>
      </c>
      <c r="O1498" s="777" t="e">
        <f>N1498*(1+$R$5)</f>
        <v>#REF!</v>
      </c>
      <c r="P1498" s="780" t="e">
        <f>N1498+M1498*F1498</f>
        <v>#REF!</v>
      </c>
      <c r="Q1498" s="780" t="e">
        <f>M1498*G1498+O1498</f>
        <v>#REF!</v>
      </c>
      <c r="R1498" s="783" t="e">
        <f>Q1498*(1+$U$5)</f>
        <v>#REF!</v>
      </c>
      <c r="U1498" s="851"/>
      <c r="V1498" s="852"/>
      <c r="W1498" s="890"/>
      <c r="X1498" s="901"/>
      <c r="Y1498" s="898"/>
      <c r="Z1498" s="494"/>
      <c r="AA1498" s="501"/>
      <c r="AB1498" s="517"/>
      <c r="AC1498" s="518"/>
      <c r="AD1498" s="582"/>
      <c r="AE1498" s="494"/>
      <c r="AF1498" s="494"/>
      <c r="AG1498" s="494"/>
    </row>
    <row r="1499" spans="2:34" s="480" customFormat="1" ht="12.75" customHeight="1">
      <c r="B1499" s="786"/>
      <c r="C1499" s="850"/>
      <c r="D1499" s="790"/>
      <c r="E1499" s="791"/>
      <c r="F1499" s="778"/>
      <c r="G1499" s="794"/>
      <c r="H1499" s="458" t="s">
        <v>185</v>
      </c>
      <c r="I1499" s="252"/>
      <c r="J1499" s="448">
        <f t="shared" si="129"/>
        <v>0</v>
      </c>
      <c r="K1499" s="439" t="e">
        <f>#REF!*(1-$O$5)</f>
        <v>#REF!</v>
      </c>
      <c r="L1499" s="797"/>
      <c r="M1499" s="800"/>
      <c r="N1499" s="778"/>
      <c r="O1499" s="778"/>
      <c r="P1499" s="781"/>
      <c r="Q1499" s="781"/>
      <c r="R1499" s="784"/>
      <c r="U1499" s="851"/>
      <c r="V1499" s="852"/>
      <c r="W1499" s="890"/>
      <c r="X1499" s="901"/>
      <c r="Y1499" s="898"/>
      <c r="Z1499" s="494"/>
      <c r="AA1499" s="501"/>
      <c r="AB1499" s="517"/>
      <c r="AC1499" s="518"/>
      <c r="AD1499" s="582"/>
      <c r="AE1499" s="494"/>
      <c r="AF1499" s="494"/>
      <c r="AG1499" s="494"/>
    </row>
    <row r="1500" spans="2:34" s="480" customFormat="1" ht="12.75" customHeight="1">
      <c r="B1500" s="786"/>
      <c r="C1500" s="850"/>
      <c r="D1500" s="790"/>
      <c r="E1500" s="791"/>
      <c r="F1500" s="778"/>
      <c r="G1500" s="794"/>
      <c r="H1500" s="458" t="s">
        <v>220</v>
      </c>
      <c r="I1500" s="252"/>
      <c r="J1500" s="448">
        <f t="shared" si="129"/>
        <v>0</v>
      </c>
      <c r="K1500" s="439" t="e">
        <f>#REF!*(1-$O$5)</f>
        <v>#REF!</v>
      </c>
      <c r="L1500" s="797"/>
      <c r="M1500" s="800"/>
      <c r="N1500" s="778"/>
      <c r="O1500" s="778"/>
      <c r="P1500" s="781"/>
      <c r="Q1500" s="781"/>
      <c r="R1500" s="784"/>
      <c r="U1500" s="851"/>
      <c r="V1500" s="852"/>
      <c r="W1500" s="890"/>
      <c r="X1500" s="901"/>
      <c r="Y1500" s="898"/>
      <c r="Z1500" s="494"/>
      <c r="AA1500" s="501"/>
      <c r="AB1500" s="517"/>
      <c r="AC1500" s="518"/>
      <c r="AD1500" s="582"/>
      <c r="AE1500" s="494"/>
      <c r="AF1500" s="494"/>
      <c r="AG1500" s="494"/>
    </row>
    <row r="1501" spans="2:34" s="480" customFormat="1" ht="12.75" customHeight="1">
      <c r="B1501" s="786"/>
      <c r="C1501" s="850"/>
      <c r="D1501" s="790"/>
      <c r="E1501" s="791"/>
      <c r="F1501" s="779"/>
      <c r="G1501" s="795"/>
      <c r="H1501" s="458" t="s">
        <v>226</v>
      </c>
      <c r="I1501" s="252">
        <v>10</v>
      </c>
      <c r="J1501" s="448">
        <f t="shared" si="129"/>
        <v>0.16666666666666666</v>
      </c>
      <c r="K1501" s="439" t="e">
        <f>#REF!*(1-$O$5)</f>
        <v>#REF!</v>
      </c>
      <c r="L1501" s="798"/>
      <c r="M1501" s="801"/>
      <c r="N1501" s="779"/>
      <c r="O1501" s="779"/>
      <c r="P1501" s="782"/>
      <c r="Q1501" s="782"/>
      <c r="R1501" s="785"/>
      <c r="U1501" s="851"/>
      <c r="V1501" s="852"/>
      <c r="W1501" s="890"/>
      <c r="X1501" s="901"/>
      <c r="Y1501" s="898"/>
      <c r="Z1501" s="494"/>
      <c r="AA1501" s="501"/>
      <c r="AB1501" s="517"/>
      <c r="AC1501" s="518"/>
      <c r="AD1501" s="582"/>
      <c r="AE1501" s="494"/>
      <c r="AF1501" s="494"/>
      <c r="AG1501" s="494"/>
    </row>
    <row r="1502" spans="2:34" s="480" customFormat="1" ht="12.75" customHeight="1">
      <c r="B1502" s="773">
        <v>367</v>
      </c>
      <c r="C1502" s="850" t="s">
        <v>913</v>
      </c>
      <c r="D1502" s="819"/>
      <c r="E1502" s="791">
        <f t="shared" si="128"/>
        <v>0</v>
      </c>
      <c r="F1502" s="777">
        <f>E1502</f>
        <v>0</v>
      </c>
      <c r="G1502" s="793" t="e">
        <f>F1502*(1+$L$5)</f>
        <v>#REF!</v>
      </c>
      <c r="H1502" s="458" t="s">
        <v>207</v>
      </c>
      <c r="I1502" s="252"/>
      <c r="J1502" s="448">
        <f t="shared" si="129"/>
        <v>0</v>
      </c>
      <c r="K1502" s="439" t="e">
        <f>#REF!*(1-$O$5)</f>
        <v>#REF!</v>
      </c>
      <c r="L1502" s="796" t="e">
        <f>SUM(K1502*J1502,J1503*K1503,J1504*K1504,J1505*K1505)</f>
        <v>#REF!</v>
      </c>
      <c r="M1502" s="799">
        <v>1</v>
      </c>
      <c r="N1502" s="777" t="e">
        <f>M1502*L1502</f>
        <v>#REF!</v>
      </c>
      <c r="O1502" s="777" t="e">
        <f>N1502*(1+$R$5)</f>
        <v>#REF!</v>
      </c>
      <c r="P1502" s="780" t="e">
        <f>N1502+M1502*F1502</f>
        <v>#REF!</v>
      </c>
      <c r="Q1502" s="780" t="e">
        <f>M1502*G1502+O1502</f>
        <v>#REF!</v>
      </c>
      <c r="R1502" s="783" t="e">
        <f>Q1502*(1+$U$5)</f>
        <v>#REF!</v>
      </c>
      <c r="U1502" s="851"/>
      <c r="V1502" s="852"/>
      <c r="W1502" s="890"/>
      <c r="X1502" s="901"/>
      <c r="Y1502" s="898"/>
      <c r="Z1502" s="494"/>
      <c r="AA1502" s="501"/>
      <c r="AB1502" s="517"/>
      <c r="AC1502" s="518"/>
      <c r="AD1502" s="582"/>
      <c r="AE1502" s="494"/>
      <c r="AF1502" s="494"/>
      <c r="AG1502" s="494"/>
    </row>
    <row r="1503" spans="2:34" s="480" customFormat="1" ht="12.75" customHeight="1">
      <c r="B1503" s="786"/>
      <c r="C1503" s="850"/>
      <c r="D1503" s="790"/>
      <c r="E1503" s="791"/>
      <c r="F1503" s="778"/>
      <c r="G1503" s="794"/>
      <c r="H1503" s="458" t="s">
        <v>185</v>
      </c>
      <c r="I1503" s="252"/>
      <c r="J1503" s="448">
        <f t="shared" si="129"/>
        <v>0</v>
      </c>
      <c r="K1503" s="439" t="e">
        <f>#REF!*(1-$O$5)</f>
        <v>#REF!</v>
      </c>
      <c r="L1503" s="797"/>
      <c r="M1503" s="800"/>
      <c r="N1503" s="778"/>
      <c r="O1503" s="778"/>
      <c r="P1503" s="781"/>
      <c r="Q1503" s="781"/>
      <c r="R1503" s="784"/>
      <c r="U1503" s="851"/>
      <c r="V1503" s="852"/>
      <c r="W1503" s="890"/>
      <c r="X1503" s="901"/>
      <c r="Y1503" s="898"/>
      <c r="Z1503" s="494"/>
      <c r="AA1503" s="501"/>
      <c r="AB1503" s="517"/>
      <c r="AC1503" s="518"/>
      <c r="AD1503" s="582"/>
      <c r="AE1503" s="494"/>
      <c r="AF1503" s="494"/>
      <c r="AG1503" s="494"/>
    </row>
    <row r="1504" spans="2:34" s="480" customFormat="1" ht="12.75" customHeight="1">
      <c r="B1504" s="786"/>
      <c r="C1504" s="850"/>
      <c r="D1504" s="790"/>
      <c r="E1504" s="791"/>
      <c r="F1504" s="778"/>
      <c r="G1504" s="794"/>
      <c r="H1504" s="458" t="s">
        <v>220</v>
      </c>
      <c r="I1504" s="252"/>
      <c r="J1504" s="448">
        <f t="shared" si="129"/>
        <v>0</v>
      </c>
      <c r="K1504" s="439" t="e">
        <f>#REF!*(1-$O$5)</f>
        <v>#REF!</v>
      </c>
      <c r="L1504" s="797"/>
      <c r="M1504" s="800"/>
      <c r="N1504" s="778"/>
      <c r="O1504" s="778"/>
      <c r="P1504" s="781"/>
      <c r="Q1504" s="781"/>
      <c r="R1504" s="784"/>
      <c r="U1504" s="851"/>
      <c r="V1504" s="852"/>
      <c r="W1504" s="890"/>
      <c r="X1504" s="901"/>
      <c r="Y1504" s="898"/>
      <c r="Z1504" s="494"/>
      <c r="AA1504" s="501"/>
      <c r="AB1504" s="517"/>
      <c r="AC1504" s="518"/>
      <c r="AD1504" s="582"/>
      <c r="AE1504" s="494"/>
      <c r="AF1504" s="494"/>
      <c r="AG1504" s="494"/>
    </row>
    <row r="1505" spans="2:33" s="480" customFormat="1" ht="12.75" customHeight="1">
      <c r="B1505" s="786"/>
      <c r="C1505" s="850"/>
      <c r="D1505" s="790"/>
      <c r="E1505" s="791"/>
      <c r="F1505" s="779"/>
      <c r="G1505" s="795"/>
      <c r="H1505" s="458" t="s">
        <v>226</v>
      </c>
      <c r="I1505" s="252">
        <v>9.5</v>
      </c>
      <c r="J1505" s="448">
        <f t="shared" si="129"/>
        <v>0.15833333333333333</v>
      </c>
      <c r="K1505" s="439" t="e">
        <f>#REF!*(1-$O$5)</f>
        <v>#REF!</v>
      </c>
      <c r="L1505" s="798"/>
      <c r="M1505" s="801"/>
      <c r="N1505" s="779"/>
      <c r="O1505" s="779"/>
      <c r="P1505" s="782"/>
      <c r="Q1505" s="782"/>
      <c r="R1505" s="785"/>
      <c r="U1505" s="851"/>
      <c r="V1505" s="852"/>
      <c r="W1505" s="890"/>
      <c r="X1505" s="901"/>
      <c r="Y1505" s="898"/>
      <c r="Z1505" s="494"/>
      <c r="AA1505" s="501"/>
      <c r="AB1505" s="517"/>
      <c r="AC1505" s="518"/>
      <c r="AD1505" s="582"/>
      <c r="AE1505" s="494"/>
      <c r="AF1505" s="494"/>
      <c r="AG1505" s="494"/>
    </row>
    <row r="1506" spans="2:33" s="480" customFormat="1" ht="12.75" customHeight="1">
      <c r="B1506" s="773">
        <v>368</v>
      </c>
      <c r="C1506" s="850" t="s">
        <v>914</v>
      </c>
      <c r="D1506" s="819"/>
      <c r="E1506" s="791">
        <f t="shared" si="128"/>
        <v>0</v>
      </c>
      <c r="F1506" s="777">
        <f>E1506</f>
        <v>0</v>
      </c>
      <c r="G1506" s="793" t="e">
        <f>F1506*(1+$L$5)</f>
        <v>#REF!</v>
      </c>
      <c r="H1506" s="458" t="s">
        <v>207</v>
      </c>
      <c r="I1506" s="252"/>
      <c r="J1506" s="448">
        <f t="shared" si="129"/>
        <v>0</v>
      </c>
      <c r="K1506" s="439" t="e">
        <f>#REF!*(1-$O$5)</f>
        <v>#REF!</v>
      </c>
      <c r="L1506" s="796" t="e">
        <f>SUM(K1506*J1506,J1507*K1507,J1508*K1508,J1509*K1509)</f>
        <v>#REF!</v>
      </c>
      <c r="M1506" s="799"/>
      <c r="N1506" s="777" t="e">
        <f>M1506*L1506</f>
        <v>#REF!</v>
      </c>
      <c r="O1506" s="777" t="e">
        <f>N1506*(1+$R$5)</f>
        <v>#REF!</v>
      </c>
      <c r="P1506" s="780" t="e">
        <f>N1506+M1506*F1506</f>
        <v>#REF!</v>
      </c>
      <c r="Q1506" s="780" t="e">
        <f>M1506*G1506+O1506</f>
        <v>#REF!</v>
      </c>
      <c r="R1506" s="783" t="e">
        <f>Q1506*(1+$U$5)</f>
        <v>#REF!</v>
      </c>
      <c r="U1506" s="851"/>
      <c r="V1506" s="852"/>
      <c r="W1506" s="890"/>
      <c r="X1506" s="901"/>
      <c r="Y1506" s="898"/>
      <c r="Z1506" s="494"/>
      <c r="AA1506" s="501"/>
      <c r="AB1506" s="517"/>
      <c r="AC1506" s="518"/>
      <c r="AD1506" s="582"/>
      <c r="AE1506" s="494"/>
      <c r="AF1506" s="494"/>
      <c r="AG1506" s="494"/>
    </row>
    <row r="1507" spans="2:33" s="480" customFormat="1" ht="12.75" customHeight="1">
      <c r="B1507" s="786"/>
      <c r="C1507" s="850"/>
      <c r="D1507" s="790"/>
      <c r="E1507" s="791"/>
      <c r="F1507" s="778"/>
      <c r="G1507" s="794"/>
      <c r="H1507" s="458" t="s">
        <v>185</v>
      </c>
      <c r="I1507" s="252"/>
      <c r="J1507" s="448">
        <f t="shared" si="129"/>
        <v>0</v>
      </c>
      <c r="K1507" s="439" t="e">
        <f>#REF!*(1-$O$5)</f>
        <v>#REF!</v>
      </c>
      <c r="L1507" s="797"/>
      <c r="M1507" s="800"/>
      <c r="N1507" s="778"/>
      <c r="O1507" s="778"/>
      <c r="P1507" s="781"/>
      <c r="Q1507" s="781"/>
      <c r="R1507" s="784"/>
      <c r="U1507" s="851"/>
      <c r="V1507" s="852"/>
      <c r="W1507" s="890"/>
      <c r="X1507" s="901"/>
      <c r="Y1507" s="898"/>
      <c r="Z1507" s="494"/>
      <c r="AA1507" s="501"/>
      <c r="AB1507" s="517"/>
      <c r="AC1507" s="518"/>
      <c r="AD1507" s="582"/>
      <c r="AE1507" s="494"/>
      <c r="AF1507" s="494"/>
      <c r="AG1507" s="494"/>
    </row>
    <row r="1508" spans="2:33" s="480" customFormat="1" ht="12.75" customHeight="1">
      <c r="B1508" s="786"/>
      <c r="C1508" s="850"/>
      <c r="D1508" s="790"/>
      <c r="E1508" s="791"/>
      <c r="F1508" s="778"/>
      <c r="G1508" s="794"/>
      <c r="H1508" s="458" t="s">
        <v>220</v>
      </c>
      <c r="I1508" s="252"/>
      <c r="J1508" s="448">
        <f t="shared" si="129"/>
        <v>0</v>
      </c>
      <c r="K1508" s="439" t="e">
        <f>#REF!*(1-$O$5)</f>
        <v>#REF!</v>
      </c>
      <c r="L1508" s="797"/>
      <c r="M1508" s="800"/>
      <c r="N1508" s="778"/>
      <c r="O1508" s="778"/>
      <c r="P1508" s="781"/>
      <c r="Q1508" s="781"/>
      <c r="R1508" s="784"/>
      <c r="U1508" s="851"/>
      <c r="V1508" s="852"/>
      <c r="W1508" s="890"/>
      <c r="X1508" s="901"/>
      <c r="Y1508" s="898"/>
      <c r="Z1508" s="494"/>
      <c r="AA1508" s="501"/>
      <c r="AB1508" s="517"/>
      <c r="AC1508" s="518"/>
      <c r="AD1508" s="582"/>
      <c r="AE1508" s="494"/>
      <c r="AF1508" s="494"/>
      <c r="AG1508" s="494"/>
    </row>
    <row r="1509" spans="2:33" s="480" customFormat="1">
      <c r="B1509" s="786"/>
      <c r="C1509" s="850"/>
      <c r="D1509" s="790"/>
      <c r="E1509" s="791"/>
      <c r="F1509" s="779"/>
      <c r="G1509" s="795"/>
      <c r="H1509" s="458" t="s">
        <v>226</v>
      </c>
      <c r="I1509" s="252">
        <v>10.5</v>
      </c>
      <c r="J1509" s="448">
        <f t="shared" si="129"/>
        <v>0.17499999999999999</v>
      </c>
      <c r="K1509" s="439" t="e">
        <f>#REF!*(1-$O$5)</f>
        <v>#REF!</v>
      </c>
      <c r="L1509" s="798"/>
      <c r="M1509" s="801"/>
      <c r="N1509" s="779"/>
      <c r="O1509" s="779"/>
      <c r="P1509" s="782"/>
      <c r="Q1509" s="782"/>
      <c r="R1509" s="785"/>
      <c r="U1509" s="851"/>
      <c r="V1509" s="852"/>
      <c r="W1509" s="890"/>
      <c r="X1509" s="901"/>
      <c r="Y1509" s="898"/>
      <c r="Z1509" s="494"/>
      <c r="AA1509" s="501"/>
      <c r="AB1509" s="517"/>
      <c r="AC1509" s="518"/>
      <c r="AD1509" s="582"/>
      <c r="AE1509" s="494"/>
      <c r="AF1509" s="494"/>
      <c r="AG1509" s="494"/>
    </row>
    <row r="1510" spans="2:33" s="480" customFormat="1">
      <c r="B1510" s="773">
        <v>369</v>
      </c>
      <c r="C1510" s="850" t="s">
        <v>915</v>
      </c>
      <c r="D1510" s="819"/>
      <c r="E1510" s="791">
        <f t="shared" si="128"/>
        <v>0</v>
      </c>
      <c r="F1510" s="777">
        <f>E1510</f>
        <v>0</v>
      </c>
      <c r="G1510" s="793" t="e">
        <f>F1510*(1+$L$5)</f>
        <v>#REF!</v>
      </c>
      <c r="H1510" s="458" t="s">
        <v>207</v>
      </c>
      <c r="I1510" s="252"/>
      <c r="J1510" s="448">
        <f t="shared" si="129"/>
        <v>0</v>
      </c>
      <c r="K1510" s="439" t="e">
        <f>#REF!*(1-$O$5)</f>
        <v>#REF!</v>
      </c>
      <c r="L1510" s="796" t="e">
        <f>SUM(K1510*J1510,J1511*K1511,J1512*K1512,J1513*K1513)</f>
        <v>#REF!</v>
      </c>
      <c r="M1510" s="799"/>
      <c r="N1510" s="777" t="e">
        <f>M1510*L1510</f>
        <v>#REF!</v>
      </c>
      <c r="O1510" s="777" t="e">
        <f>N1510*(1+$R$5)</f>
        <v>#REF!</v>
      </c>
      <c r="P1510" s="780" t="e">
        <f>N1510+M1510*F1510</f>
        <v>#REF!</v>
      </c>
      <c r="Q1510" s="780" t="e">
        <f>M1510*G1510+O1510</f>
        <v>#REF!</v>
      </c>
      <c r="R1510" s="783" t="e">
        <f>Q1510*(1+$U$5)</f>
        <v>#REF!</v>
      </c>
      <c r="U1510" s="851"/>
      <c r="V1510" s="852"/>
      <c r="W1510" s="890"/>
      <c r="X1510" s="901"/>
      <c r="Y1510" s="898"/>
      <c r="Z1510" s="494"/>
      <c r="AA1510" s="501"/>
      <c r="AB1510" s="517"/>
      <c r="AC1510" s="518"/>
      <c r="AD1510" s="582"/>
      <c r="AE1510" s="494"/>
      <c r="AF1510" s="494"/>
      <c r="AG1510" s="494"/>
    </row>
    <row r="1511" spans="2:33" s="480" customFormat="1">
      <c r="B1511" s="786"/>
      <c r="C1511" s="850"/>
      <c r="D1511" s="790"/>
      <c r="E1511" s="791"/>
      <c r="F1511" s="778"/>
      <c r="G1511" s="794"/>
      <c r="H1511" s="458" t="s">
        <v>185</v>
      </c>
      <c r="I1511" s="252"/>
      <c r="J1511" s="448">
        <f t="shared" si="129"/>
        <v>0</v>
      </c>
      <c r="K1511" s="439" t="e">
        <f>#REF!*(1-$O$5)</f>
        <v>#REF!</v>
      </c>
      <c r="L1511" s="797"/>
      <c r="M1511" s="800"/>
      <c r="N1511" s="778"/>
      <c r="O1511" s="778"/>
      <c r="P1511" s="781"/>
      <c r="Q1511" s="781"/>
      <c r="R1511" s="784"/>
      <c r="U1511" s="851"/>
      <c r="V1511" s="852"/>
      <c r="W1511" s="890"/>
      <c r="X1511" s="901"/>
      <c r="Y1511" s="898"/>
      <c r="Z1511" s="494"/>
      <c r="AA1511" s="501"/>
      <c r="AB1511" s="517"/>
      <c r="AC1511" s="518"/>
      <c r="AD1511" s="582"/>
      <c r="AE1511" s="494"/>
      <c r="AF1511" s="494"/>
      <c r="AG1511" s="494"/>
    </row>
    <row r="1512" spans="2:33" s="480" customFormat="1" ht="12.75" customHeight="1">
      <c r="B1512" s="786"/>
      <c r="C1512" s="850"/>
      <c r="D1512" s="790"/>
      <c r="E1512" s="791"/>
      <c r="F1512" s="778"/>
      <c r="G1512" s="794"/>
      <c r="H1512" s="458" t="s">
        <v>220</v>
      </c>
      <c r="I1512" s="252"/>
      <c r="J1512" s="448">
        <f t="shared" si="129"/>
        <v>0</v>
      </c>
      <c r="K1512" s="439" t="e">
        <f>#REF!*(1-$O$5)</f>
        <v>#REF!</v>
      </c>
      <c r="L1512" s="797"/>
      <c r="M1512" s="800"/>
      <c r="N1512" s="778"/>
      <c r="O1512" s="778"/>
      <c r="P1512" s="781"/>
      <c r="Q1512" s="781"/>
      <c r="R1512" s="784"/>
      <c r="U1512" s="851"/>
      <c r="V1512" s="852"/>
      <c r="W1512" s="890"/>
      <c r="X1512" s="901"/>
      <c r="Y1512" s="898"/>
      <c r="Z1512" s="494"/>
      <c r="AA1512" s="501"/>
      <c r="AB1512" s="517"/>
      <c r="AC1512" s="518"/>
      <c r="AD1512" s="582"/>
      <c r="AE1512" s="494"/>
      <c r="AF1512" s="494"/>
      <c r="AG1512" s="494"/>
    </row>
    <row r="1513" spans="2:33" s="480" customFormat="1">
      <c r="B1513" s="786"/>
      <c r="C1513" s="850"/>
      <c r="D1513" s="790"/>
      <c r="E1513" s="791"/>
      <c r="F1513" s="779"/>
      <c r="G1513" s="795"/>
      <c r="H1513" s="458" t="s">
        <v>226</v>
      </c>
      <c r="I1513" s="252">
        <v>11.5</v>
      </c>
      <c r="J1513" s="448">
        <f t="shared" si="129"/>
        <v>0.19166666666666668</v>
      </c>
      <c r="K1513" s="439" t="e">
        <f>#REF!*(1-$O$5)</f>
        <v>#REF!</v>
      </c>
      <c r="L1513" s="798"/>
      <c r="M1513" s="801"/>
      <c r="N1513" s="779"/>
      <c r="O1513" s="779"/>
      <c r="P1513" s="782"/>
      <c r="Q1513" s="782"/>
      <c r="R1513" s="785"/>
      <c r="U1513" s="851"/>
      <c r="V1513" s="852"/>
      <c r="W1513" s="890"/>
      <c r="X1513" s="901"/>
      <c r="Y1513" s="898"/>
      <c r="Z1513" s="494"/>
      <c r="AA1513" s="501"/>
      <c r="AB1513" s="517"/>
      <c r="AC1513" s="518"/>
      <c r="AD1513" s="582"/>
      <c r="AE1513" s="494"/>
      <c r="AF1513" s="494"/>
      <c r="AG1513" s="494"/>
    </row>
    <row r="1514" spans="2:33" s="480" customFormat="1">
      <c r="B1514" s="773">
        <v>370</v>
      </c>
      <c r="C1514" s="850" t="s">
        <v>916</v>
      </c>
      <c r="D1514" s="819"/>
      <c r="E1514" s="791">
        <f t="shared" si="128"/>
        <v>0</v>
      </c>
      <c r="F1514" s="777">
        <f>E1514</f>
        <v>0</v>
      </c>
      <c r="G1514" s="793" t="e">
        <f>F1514*(1+$L$5)</f>
        <v>#REF!</v>
      </c>
      <c r="H1514" s="458" t="s">
        <v>207</v>
      </c>
      <c r="I1514" s="252"/>
      <c r="J1514" s="448">
        <f t="shared" si="129"/>
        <v>0</v>
      </c>
      <c r="K1514" s="439" t="e">
        <f>#REF!*(1-$O$5)</f>
        <v>#REF!</v>
      </c>
      <c r="L1514" s="796" t="e">
        <f>SUM(K1514*J1514,J1515*K1515,J1516*K1516,J1517*K1517)</f>
        <v>#REF!</v>
      </c>
      <c r="M1514" s="799"/>
      <c r="N1514" s="777" t="e">
        <f>M1514*L1514</f>
        <v>#REF!</v>
      </c>
      <c r="O1514" s="777" t="e">
        <f>N1514*(1+$R$5)</f>
        <v>#REF!</v>
      </c>
      <c r="P1514" s="780" t="e">
        <f>N1514+M1514*F1514</f>
        <v>#REF!</v>
      </c>
      <c r="Q1514" s="780" t="e">
        <f>M1514*G1514+O1514</f>
        <v>#REF!</v>
      </c>
      <c r="R1514" s="783" t="e">
        <f>Q1514*(1+$U$5)</f>
        <v>#REF!</v>
      </c>
      <c r="U1514" s="851"/>
      <c r="V1514" s="852"/>
      <c r="W1514" s="890"/>
      <c r="X1514" s="901"/>
      <c r="Y1514" s="898"/>
      <c r="Z1514" s="494"/>
      <c r="AA1514" s="501"/>
      <c r="AB1514" s="517"/>
      <c r="AC1514" s="518"/>
      <c r="AD1514" s="582"/>
      <c r="AE1514" s="494"/>
      <c r="AF1514" s="494"/>
      <c r="AG1514" s="494"/>
    </row>
    <row r="1515" spans="2:33" s="480" customFormat="1">
      <c r="B1515" s="786"/>
      <c r="C1515" s="850"/>
      <c r="D1515" s="790"/>
      <c r="E1515" s="791"/>
      <c r="F1515" s="778"/>
      <c r="G1515" s="794"/>
      <c r="H1515" s="458" t="s">
        <v>185</v>
      </c>
      <c r="I1515" s="252"/>
      <c r="J1515" s="448">
        <f t="shared" si="129"/>
        <v>0</v>
      </c>
      <c r="K1515" s="439" t="e">
        <f>#REF!*(1-$O$5)</f>
        <v>#REF!</v>
      </c>
      <c r="L1515" s="797"/>
      <c r="M1515" s="800"/>
      <c r="N1515" s="778"/>
      <c r="O1515" s="778"/>
      <c r="P1515" s="781"/>
      <c r="Q1515" s="781"/>
      <c r="R1515" s="784"/>
      <c r="U1515" s="851"/>
      <c r="V1515" s="852"/>
      <c r="W1515" s="890"/>
      <c r="X1515" s="901"/>
      <c r="Y1515" s="898"/>
      <c r="Z1515" s="494"/>
      <c r="AA1515" s="501"/>
      <c r="AB1515" s="517"/>
      <c r="AC1515" s="518"/>
      <c r="AD1515" s="582"/>
      <c r="AE1515" s="494"/>
      <c r="AF1515" s="494"/>
      <c r="AG1515" s="494"/>
    </row>
    <row r="1516" spans="2:33" s="480" customFormat="1" ht="12.75" customHeight="1">
      <c r="B1516" s="786"/>
      <c r="C1516" s="850"/>
      <c r="D1516" s="790"/>
      <c r="E1516" s="791"/>
      <c r="F1516" s="778"/>
      <c r="G1516" s="794"/>
      <c r="H1516" s="458" t="s">
        <v>220</v>
      </c>
      <c r="I1516" s="252"/>
      <c r="J1516" s="448">
        <f t="shared" si="129"/>
        <v>0</v>
      </c>
      <c r="K1516" s="439" t="e">
        <f>#REF!*(1-$O$5)</f>
        <v>#REF!</v>
      </c>
      <c r="L1516" s="797"/>
      <c r="M1516" s="800"/>
      <c r="N1516" s="778"/>
      <c r="O1516" s="778"/>
      <c r="P1516" s="781"/>
      <c r="Q1516" s="781"/>
      <c r="R1516" s="784"/>
      <c r="U1516" s="851"/>
      <c r="V1516" s="852"/>
      <c r="W1516" s="890"/>
      <c r="X1516" s="901"/>
      <c r="Y1516" s="898"/>
      <c r="Z1516" s="494"/>
      <c r="AA1516" s="501"/>
      <c r="AB1516" s="517"/>
      <c r="AC1516" s="518"/>
      <c r="AD1516" s="582"/>
      <c r="AE1516" s="494"/>
      <c r="AF1516" s="494"/>
      <c r="AG1516" s="494"/>
    </row>
    <row r="1517" spans="2:33" s="480" customFormat="1">
      <c r="B1517" s="786"/>
      <c r="C1517" s="850"/>
      <c r="D1517" s="790"/>
      <c r="E1517" s="791"/>
      <c r="F1517" s="779"/>
      <c r="G1517" s="795"/>
      <c r="H1517" s="458" t="s">
        <v>226</v>
      </c>
      <c r="I1517" s="252">
        <v>12.5</v>
      </c>
      <c r="J1517" s="448">
        <f t="shared" si="129"/>
        <v>0.20833333333333334</v>
      </c>
      <c r="K1517" s="439" t="e">
        <f>#REF!*(1-$O$5)</f>
        <v>#REF!</v>
      </c>
      <c r="L1517" s="798"/>
      <c r="M1517" s="801"/>
      <c r="N1517" s="779"/>
      <c r="O1517" s="779"/>
      <c r="P1517" s="782"/>
      <c r="Q1517" s="782"/>
      <c r="R1517" s="785"/>
      <c r="U1517" s="851"/>
      <c r="V1517" s="852"/>
      <c r="W1517" s="890"/>
      <c r="X1517" s="901"/>
      <c r="Y1517" s="898"/>
      <c r="Z1517" s="494"/>
      <c r="AA1517" s="501"/>
      <c r="AB1517" s="517"/>
      <c r="AC1517" s="518"/>
      <c r="AD1517" s="582"/>
      <c r="AE1517" s="494"/>
      <c r="AF1517" s="494"/>
      <c r="AG1517" s="494"/>
    </row>
    <row r="1518" spans="2:33" s="480" customFormat="1">
      <c r="B1518" s="773">
        <v>371</v>
      </c>
      <c r="C1518" s="850" t="s">
        <v>917</v>
      </c>
      <c r="D1518" s="819"/>
      <c r="E1518" s="791">
        <f t="shared" si="128"/>
        <v>0</v>
      </c>
      <c r="F1518" s="777">
        <v>44.25</v>
      </c>
      <c r="G1518" s="793" t="e">
        <f>F1518*(1+$L$5)</f>
        <v>#REF!</v>
      </c>
      <c r="H1518" s="458" t="s">
        <v>207</v>
      </c>
      <c r="I1518" s="252"/>
      <c r="J1518" s="448">
        <f t="shared" si="129"/>
        <v>0</v>
      </c>
      <c r="K1518" s="439" t="e">
        <f>#REF!*(1-$O$5)</f>
        <v>#REF!</v>
      </c>
      <c r="L1518" s="796" t="e">
        <f>SUM(K1518*J1518,J1519*K1519,J1520*K1520,J1521*K1521)</f>
        <v>#REF!</v>
      </c>
      <c r="M1518" s="799">
        <v>1</v>
      </c>
      <c r="N1518" s="777" t="e">
        <f>M1518*L1518</f>
        <v>#REF!</v>
      </c>
      <c r="O1518" s="777" t="e">
        <f>N1518*(1+$R$5)</f>
        <v>#REF!</v>
      </c>
      <c r="P1518" s="780" t="e">
        <f>N1518+M1518*F1518</f>
        <v>#REF!</v>
      </c>
      <c r="Q1518" s="780" t="e">
        <f>M1518*G1518+O1518</f>
        <v>#REF!</v>
      </c>
      <c r="R1518" s="783" t="e">
        <f>Q1518*(1+$U$5)</f>
        <v>#REF!</v>
      </c>
      <c r="U1518" s="851"/>
      <c r="V1518" s="852"/>
      <c r="W1518" s="890"/>
      <c r="X1518" s="901"/>
      <c r="Y1518" s="898"/>
      <c r="Z1518" s="494"/>
      <c r="AA1518" s="501"/>
      <c r="AB1518" s="517"/>
      <c r="AC1518" s="518"/>
      <c r="AD1518" s="582"/>
      <c r="AE1518" s="494"/>
      <c r="AF1518" s="494"/>
      <c r="AG1518" s="494"/>
    </row>
    <row r="1519" spans="2:33" s="480" customFormat="1">
      <c r="B1519" s="786"/>
      <c r="C1519" s="850"/>
      <c r="D1519" s="790"/>
      <c r="E1519" s="791"/>
      <c r="F1519" s="778"/>
      <c r="G1519" s="794"/>
      <c r="H1519" s="458" t="s">
        <v>185</v>
      </c>
      <c r="I1519" s="252"/>
      <c r="J1519" s="448">
        <f t="shared" si="129"/>
        <v>0</v>
      </c>
      <c r="K1519" s="439" t="e">
        <f>#REF!*(1-$O$5)</f>
        <v>#REF!</v>
      </c>
      <c r="L1519" s="797"/>
      <c r="M1519" s="800"/>
      <c r="N1519" s="778"/>
      <c r="O1519" s="778"/>
      <c r="P1519" s="781"/>
      <c r="Q1519" s="781"/>
      <c r="R1519" s="784"/>
      <c r="U1519" s="851"/>
      <c r="V1519" s="852"/>
      <c r="W1519" s="890"/>
      <c r="X1519" s="901"/>
      <c r="Y1519" s="898"/>
      <c r="Z1519" s="494"/>
      <c r="AA1519" s="501"/>
      <c r="AB1519" s="517"/>
      <c r="AC1519" s="518"/>
      <c r="AD1519" s="582"/>
      <c r="AE1519" s="494"/>
      <c r="AF1519" s="494"/>
      <c r="AG1519" s="494"/>
    </row>
    <row r="1520" spans="2:33" s="480" customFormat="1" ht="12.75" customHeight="1">
      <c r="B1520" s="786"/>
      <c r="C1520" s="850"/>
      <c r="D1520" s="790"/>
      <c r="E1520" s="791"/>
      <c r="F1520" s="778"/>
      <c r="G1520" s="794"/>
      <c r="H1520" s="458" t="s">
        <v>220</v>
      </c>
      <c r="I1520" s="252"/>
      <c r="J1520" s="448">
        <f t="shared" si="129"/>
        <v>0</v>
      </c>
      <c r="K1520" s="439" t="e">
        <f>#REF!*(1-$O$5)</f>
        <v>#REF!</v>
      </c>
      <c r="L1520" s="797"/>
      <c r="M1520" s="800"/>
      <c r="N1520" s="778"/>
      <c r="O1520" s="778"/>
      <c r="P1520" s="781"/>
      <c r="Q1520" s="781"/>
      <c r="R1520" s="784"/>
      <c r="U1520" s="851"/>
      <c r="V1520" s="852"/>
      <c r="W1520" s="890"/>
      <c r="X1520" s="901"/>
      <c r="Y1520" s="898"/>
      <c r="Z1520" s="494"/>
      <c r="AA1520" s="501"/>
      <c r="AB1520" s="517"/>
      <c r="AC1520" s="518"/>
      <c r="AD1520" s="582"/>
      <c r="AE1520" s="494"/>
      <c r="AF1520" s="494"/>
      <c r="AG1520" s="494"/>
    </row>
    <row r="1521" spans="2:33" s="480" customFormat="1">
      <c r="B1521" s="786"/>
      <c r="C1521" s="850"/>
      <c r="D1521" s="790"/>
      <c r="E1521" s="791"/>
      <c r="F1521" s="779"/>
      <c r="G1521" s="795"/>
      <c r="H1521" s="458" t="s">
        <v>226</v>
      </c>
      <c r="I1521" s="252">
        <v>30</v>
      </c>
      <c r="J1521" s="448">
        <f t="shared" si="129"/>
        <v>0.5</v>
      </c>
      <c r="K1521" s="439" t="e">
        <f>#REF!*(1-$O$5)</f>
        <v>#REF!</v>
      </c>
      <c r="L1521" s="798"/>
      <c r="M1521" s="801"/>
      <c r="N1521" s="779"/>
      <c r="O1521" s="779"/>
      <c r="P1521" s="782"/>
      <c r="Q1521" s="782"/>
      <c r="R1521" s="785"/>
      <c r="U1521" s="851"/>
      <c r="V1521" s="852"/>
      <c r="W1521" s="890"/>
      <c r="X1521" s="901"/>
      <c r="Y1521" s="898"/>
      <c r="Z1521" s="494"/>
      <c r="AA1521" s="501"/>
      <c r="AB1521" s="517"/>
      <c r="AC1521" s="518"/>
      <c r="AD1521" s="582"/>
      <c r="AE1521" s="494"/>
      <c r="AF1521" s="494"/>
      <c r="AG1521" s="494"/>
    </row>
    <row r="1522" spans="2:33" s="480" customFormat="1">
      <c r="B1522" s="773">
        <v>372</v>
      </c>
      <c r="C1522" s="850" t="s">
        <v>918</v>
      </c>
      <c r="D1522" s="819"/>
      <c r="E1522" s="791">
        <f t="shared" si="128"/>
        <v>0</v>
      </c>
      <c r="F1522" s="777">
        <f>E1522</f>
        <v>0</v>
      </c>
      <c r="G1522" s="793" t="e">
        <f>F1522*(1+$L$5)</f>
        <v>#REF!</v>
      </c>
      <c r="H1522" s="458" t="s">
        <v>207</v>
      </c>
      <c r="I1522" s="252"/>
      <c r="J1522" s="448">
        <f t="shared" si="129"/>
        <v>0</v>
      </c>
      <c r="K1522" s="439" t="e">
        <f>#REF!*(1-$O$5)</f>
        <v>#REF!</v>
      </c>
      <c r="L1522" s="796" t="e">
        <f>SUM(K1522*J1522,J1523*K1523,J1524*K1524,J1525*K1525)</f>
        <v>#REF!</v>
      </c>
      <c r="M1522" s="799"/>
      <c r="N1522" s="777" t="e">
        <f>M1522*L1522</f>
        <v>#REF!</v>
      </c>
      <c r="O1522" s="777" t="e">
        <f>N1522*(1+$R$5)</f>
        <v>#REF!</v>
      </c>
      <c r="P1522" s="780" t="e">
        <f>N1522+M1522*F1522</f>
        <v>#REF!</v>
      </c>
      <c r="Q1522" s="780" t="e">
        <f>M1522*G1522+O1522</f>
        <v>#REF!</v>
      </c>
      <c r="R1522" s="783" t="e">
        <f>Q1522*(1+$U$5)</f>
        <v>#REF!</v>
      </c>
      <c r="U1522" s="851"/>
      <c r="V1522" s="852"/>
      <c r="W1522" s="890"/>
      <c r="X1522" s="901"/>
      <c r="Y1522" s="898"/>
      <c r="Z1522" s="494"/>
      <c r="AA1522" s="501"/>
      <c r="AB1522" s="517"/>
      <c r="AC1522" s="518"/>
      <c r="AD1522" s="582"/>
      <c r="AE1522" s="494"/>
      <c r="AF1522" s="494"/>
      <c r="AG1522" s="494"/>
    </row>
    <row r="1523" spans="2:33" s="480" customFormat="1">
      <c r="B1523" s="786"/>
      <c r="C1523" s="850"/>
      <c r="D1523" s="790"/>
      <c r="E1523" s="791"/>
      <c r="F1523" s="778"/>
      <c r="G1523" s="794"/>
      <c r="H1523" s="458" t="s">
        <v>185</v>
      </c>
      <c r="I1523" s="252"/>
      <c r="J1523" s="448">
        <f t="shared" si="129"/>
        <v>0</v>
      </c>
      <c r="K1523" s="439" t="e">
        <f>#REF!*(1-$O$5)</f>
        <v>#REF!</v>
      </c>
      <c r="L1523" s="797"/>
      <c r="M1523" s="800"/>
      <c r="N1523" s="778"/>
      <c r="O1523" s="778"/>
      <c r="P1523" s="781"/>
      <c r="Q1523" s="781"/>
      <c r="R1523" s="784"/>
      <c r="U1523" s="851"/>
      <c r="V1523" s="852"/>
      <c r="W1523" s="890"/>
      <c r="X1523" s="901"/>
      <c r="Y1523" s="898"/>
      <c r="Z1523" s="494"/>
      <c r="AA1523" s="501"/>
      <c r="AB1523" s="517"/>
      <c r="AC1523" s="518"/>
      <c r="AD1523" s="582"/>
      <c r="AE1523" s="494"/>
      <c r="AF1523" s="494"/>
      <c r="AG1523" s="494"/>
    </row>
    <row r="1524" spans="2:33" s="480" customFormat="1" ht="12.75" customHeight="1">
      <c r="B1524" s="786"/>
      <c r="C1524" s="850"/>
      <c r="D1524" s="790"/>
      <c r="E1524" s="791"/>
      <c r="F1524" s="778"/>
      <c r="G1524" s="794"/>
      <c r="H1524" s="458" t="s">
        <v>220</v>
      </c>
      <c r="I1524" s="252"/>
      <c r="J1524" s="448">
        <f t="shared" si="129"/>
        <v>0</v>
      </c>
      <c r="K1524" s="439" t="e">
        <f>#REF!*(1-$O$5)</f>
        <v>#REF!</v>
      </c>
      <c r="L1524" s="797"/>
      <c r="M1524" s="800"/>
      <c r="N1524" s="778"/>
      <c r="O1524" s="778"/>
      <c r="P1524" s="781"/>
      <c r="Q1524" s="781"/>
      <c r="R1524" s="784"/>
      <c r="U1524" s="851"/>
      <c r="V1524" s="852"/>
      <c r="W1524" s="890"/>
      <c r="X1524" s="901"/>
      <c r="Y1524" s="898"/>
      <c r="Z1524" s="494"/>
      <c r="AA1524" s="501"/>
      <c r="AB1524" s="517"/>
      <c r="AC1524" s="518"/>
      <c r="AD1524" s="582"/>
      <c r="AE1524" s="494"/>
      <c r="AF1524" s="494"/>
      <c r="AG1524" s="494"/>
    </row>
    <row r="1525" spans="2:33" s="480" customFormat="1">
      <c r="B1525" s="786"/>
      <c r="C1525" s="850"/>
      <c r="D1525" s="790"/>
      <c r="E1525" s="791"/>
      <c r="F1525" s="779"/>
      <c r="G1525" s="795"/>
      <c r="H1525" s="458" t="s">
        <v>226</v>
      </c>
      <c r="I1525" s="252">
        <v>14.5</v>
      </c>
      <c r="J1525" s="448">
        <f t="shared" si="129"/>
        <v>0.24166666666666667</v>
      </c>
      <c r="K1525" s="439" t="e">
        <f>#REF!*(1-$O$5)</f>
        <v>#REF!</v>
      </c>
      <c r="L1525" s="798"/>
      <c r="M1525" s="801"/>
      <c r="N1525" s="779"/>
      <c r="O1525" s="779"/>
      <c r="P1525" s="782"/>
      <c r="Q1525" s="782"/>
      <c r="R1525" s="785"/>
      <c r="U1525" s="851"/>
      <c r="V1525" s="852"/>
      <c r="W1525" s="890"/>
      <c r="X1525" s="901"/>
      <c r="Y1525" s="898"/>
      <c r="Z1525" s="494"/>
      <c r="AA1525" s="501"/>
      <c r="AB1525" s="517"/>
      <c r="AC1525" s="518"/>
      <c r="AD1525" s="582"/>
      <c r="AE1525" s="494"/>
      <c r="AF1525" s="494"/>
      <c r="AG1525" s="494"/>
    </row>
    <row r="1526" spans="2:33" s="480" customFormat="1">
      <c r="B1526" s="773">
        <v>373</v>
      </c>
      <c r="C1526" s="850" t="s">
        <v>919</v>
      </c>
      <c r="D1526" s="819"/>
      <c r="E1526" s="791">
        <f t="shared" si="128"/>
        <v>0</v>
      </c>
      <c r="F1526" s="777">
        <f>E1526</f>
        <v>0</v>
      </c>
      <c r="G1526" s="793" t="e">
        <f>F1526*(1+$L$5)</f>
        <v>#REF!</v>
      </c>
      <c r="H1526" s="458" t="s">
        <v>207</v>
      </c>
      <c r="I1526" s="252"/>
      <c r="J1526" s="448">
        <f t="shared" si="129"/>
        <v>0</v>
      </c>
      <c r="K1526" s="439" t="e">
        <f>#REF!*(1-$O$5)</f>
        <v>#REF!</v>
      </c>
      <c r="L1526" s="796" t="e">
        <f>SUM(K1526*J1526,J1527*K1527,J1528*K1528,J1529*K1529)</f>
        <v>#REF!</v>
      </c>
      <c r="M1526" s="799">
        <v>1</v>
      </c>
      <c r="N1526" s="777" t="e">
        <f>M1526*L1526</f>
        <v>#REF!</v>
      </c>
      <c r="O1526" s="777" t="e">
        <f>N1526*(1+$R$5)</f>
        <v>#REF!</v>
      </c>
      <c r="P1526" s="780" t="e">
        <f>N1526+M1526*F1526</f>
        <v>#REF!</v>
      </c>
      <c r="Q1526" s="780" t="e">
        <f>M1526*G1526+O1526</f>
        <v>#REF!</v>
      </c>
      <c r="R1526" s="783" t="e">
        <f>Q1526*(1+$U$5)</f>
        <v>#REF!</v>
      </c>
      <c r="U1526" s="851"/>
      <c r="V1526" s="852"/>
      <c r="W1526" s="890"/>
      <c r="X1526" s="901"/>
      <c r="Y1526" s="898"/>
      <c r="Z1526" s="494"/>
      <c r="AA1526" s="501"/>
      <c r="AB1526" s="517"/>
      <c r="AC1526" s="518"/>
      <c r="AD1526" s="582"/>
      <c r="AE1526" s="494"/>
      <c r="AF1526" s="494"/>
      <c r="AG1526" s="494"/>
    </row>
    <row r="1527" spans="2:33" s="480" customFormat="1">
      <c r="B1527" s="786"/>
      <c r="C1527" s="850"/>
      <c r="D1527" s="790"/>
      <c r="E1527" s="791"/>
      <c r="F1527" s="778"/>
      <c r="G1527" s="794"/>
      <c r="H1527" s="458" t="s">
        <v>185</v>
      </c>
      <c r="I1527" s="252"/>
      <c r="J1527" s="448">
        <f t="shared" si="129"/>
        <v>0</v>
      </c>
      <c r="K1527" s="439" t="e">
        <f>#REF!*(1-$O$5)</f>
        <v>#REF!</v>
      </c>
      <c r="L1527" s="797"/>
      <c r="M1527" s="800"/>
      <c r="N1527" s="778"/>
      <c r="O1527" s="778"/>
      <c r="P1527" s="781"/>
      <c r="Q1527" s="781"/>
      <c r="R1527" s="784"/>
      <c r="U1527" s="851"/>
      <c r="V1527" s="852"/>
      <c r="W1527" s="890"/>
      <c r="X1527" s="901"/>
      <c r="Y1527" s="898"/>
      <c r="Z1527" s="494"/>
      <c r="AA1527" s="501"/>
      <c r="AB1527" s="517"/>
      <c r="AC1527" s="518"/>
      <c r="AD1527" s="582"/>
      <c r="AE1527" s="494"/>
      <c r="AF1527" s="494"/>
      <c r="AG1527" s="494"/>
    </row>
    <row r="1528" spans="2:33" s="480" customFormat="1">
      <c r="B1528" s="786"/>
      <c r="C1528" s="850"/>
      <c r="D1528" s="790"/>
      <c r="E1528" s="791"/>
      <c r="F1528" s="778"/>
      <c r="G1528" s="794"/>
      <c r="H1528" s="458" t="s">
        <v>220</v>
      </c>
      <c r="I1528" s="252"/>
      <c r="J1528" s="448">
        <f t="shared" si="129"/>
        <v>0</v>
      </c>
      <c r="K1528" s="439" t="e">
        <f>#REF!*(1-$O$5)</f>
        <v>#REF!</v>
      </c>
      <c r="L1528" s="797"/>
      <c r="M1528" s="800"/>
      <c r="N1528" s="778"/>
      <c r="O1528" s="778"/>
      <c r="P1528" s="781"/>
      <c r="Q1528" s="781"/>
      <c r="R1528" s="784"/>
      <c r="U1528" s="851"/>
      <c r="V1528" s="852"/>
      <c r="W1528" s="890"/>
      <c r="X1528" s="901"/>
      <c r="Y1528" s="898"/>
      <c r="Z1528" s="494"/>
      <c r="AA1528" s="501"/>
      <c r="AB1528" s="517"/>
      <c r="AC1528" s="518"/>
      <c r="AD1528" s="582"/>
      <c r="AE1528" s="494"/>
      <c r="AF1528" s="494"/>
      <c r="AG1528" s="494"/>
    </row>
    <row r="1529" spans="2:33" s="480" customFormat="1">
      <c r="B1529" s="786"/>
      <c r="C1529" s="850"/>
      <c r="D1529" s="790"/>
      <c r="E1529" s="791"/>
      <c r="F1529" s="779"/>
      <c r="G1529" s="795"/>
      <c r="H1529" s="458" t="s">
        <v>226</v>
      </c>
      <c r="I1529" s="252">
        <v>30</v>
      </c>
      <c r="J1529" s="448">
        <f t="shared" si="129"/>
        <v>0.5</v>
      </c>
      <c r="K1529" s="439" t="e">
        <f>#REF!*(1-$O$5)</f>
        <v>#REF!</v>
      </c>
      <c r="L1529" s="798"/>
      <c r="M1529" s="801"/>
      <c r="N1529" s="779"/>
      <c r="O1529" s="779"/>
      <c r="P1529" s="782"/>
      <c r="Q1529" s="782"/>
      <c r="R1529" s="785"/>
      <c r="U1529" s="851"/>
      <c r="V1529" s="852"/>
      <c r="W1529" s="890"/>
      <c r="X1529" s="901"/>
      <c r="Y1529" s="898"/>
      <c r="Z1529" s="494"/>
      <c r="AA1529" s="501"/>
      <c r="AB1529" s="517"/>
      <c r="AC1529" s="518"/>
      <c r="AD1529" s="582"/>
      <c r="AE1529" s="494"/>
      <c r="AF1529" s="494"/>
      <c r="AG1529" s="494"/>
    </row>
    <row r="1530" spans="2:33" s="480" customFormat="1">
      <c r="B1530" s="773">
        <v>374</v>
      </c>
      <c r="C1530" s="850" t="s">
        <v>920</v>
      </c>
      <c r="D1530" s="819"/>
      <c r="E1530" s="791">
        <f t="shared" si="128"/>
        <v>0</v>
      </c>
      <c r="F1530" s="777">
        <f>E1530</f>
        <v>0</v>
      </c>
      <c r="G1530" s="793" t="e">
        <f>F1530*(1+$L$5)</f>
        <v>#REF!</v>
      </c>
      <c r="H1530" s="464" t="s">
        <v>207</v>
      </c>
      <c r="I1530" s="252"/>
      <c r="J1530" s="448">
        <f t="shared" si="129"/>
        <v>0</v>
      </c>
      <c r="K1530" s="439" t="e">
        <f>#REF!*(1-$O$5)</f>
        <v>#REF!</v>
      </c>
      <c r="L1530" s="796" t="e">
        <f>SUM(K1530*J1530,J1531*K1531,J1532*K1532,J1533*K1533)</f>
        <v>#REF!</v>
      </c>
      <c r="M1530" s="799"/>
      <c r="N1530" s="777" t="e">
        <f>M1530*L1530</f>
        <v>#REF!</v>
      </c>
      <c r="O1530" s="777" t="e">
        <f>N1530*(1+$R$5)</f>
        <v>#REF!</v>
      </c>
      <c r="P1530" s="780" t="e">
        <f>N1530+M1530*F1530</f>
        <v>#REF!</v>
      </c>
      <c r="Q1530" s="780" t="e">
        <f>M1530*G1530+O1530</f>
        <v>#REF!</v>
      </c>
      <c r="R1530" s="783" t="e">
        <f>Q1530*(1+$U$5)</f>
        <v>#REF!</v>
      </c>
      <c r="U1530" s="851"/>
      <c r="V1530" s="852"/>
      <c r="W1530" s="890"/>
      <c r="X1530" s="901"/>
      <c r="Y1530" s="898"/>
      <c r="Z1530" s="494"/>
      <c r="AA1530" s="501"/>
      <c r="AB1530" s="517"/>
      <c r="AC1530" s="518"/>
      <c r="AD1530" s="582"/>
      <c r="AE1530" s="494"/>
      <c r="AF1530" s="494"/>
      <c r="AG1530" s="494"/>
    </row>
    <row r="1531" spans="2:33" s="480" customFormat="1">
      <c r="B1531" s="786"/>
      <c r="C1531" s="850"/>
      <c r="D1531" s="790"/>
      <c r="E1531" s="791"/>
      <c r="F1531" s="778"/>
      <c r="G1531" s="794"/>
      <c r="H1531" s="458" t="s">
        <v>185</v>
      </c>
      <c r="I1531" s="252"/>
      <c r="J1531" s="448">
        <f t="shared" si="129"/>
        <v>0</v>
      </c>
      <c r="K1531" s="439" t="e">
        <f>#REF!*(1-$O$5)</f>
        <v>#REF!</v>
      </c>
      <c r="L1531" s="797"/>
      <c r="M1531" s="800"/>
      <c r="N1531" s="778"/>
      <c r="O1531" s="778"/>
      <c r="P1531" s="781"/>
      <c r="Q1531" s="781"/>
      <c r="R1531" s="784"/>
      <c r="U1531" s="851"/>
      <c r="V1531" s="852"/>
      <c r="W1531" s="890"/>
      <c r="X1531" s="901"/>
      <c r="Y1531" s="898"/>
      <c r="Z1531" s="494"/>
      <c r="AA1531" s="501"/>
      <c r="AB1531" s="517"/>
      <c r="AC1531" s="518"/>
      <c r="AD1531" s="582"/>
      <c r="AE1531" s="494"/>
      <c r="AF1531" s="494"/>
      <c r="AG1531" s="494"/>
    </row>
    <row r="1532" spans="2:33" s="480" customFormat="1" ht="12.75" customHeight="1">
      <c r="B1532" s="786"/>
      <c r="C1532" s="850"/>
      <c r="D1532" s="790"/>
      <c r="E1532" s="791"/>
      <c r="F1532" s="778"/>
      <c r="G1532" s="794"/>
      <c r="H1532" s="458" t="s">
        <v>220</v>
      </c>
      <c r="I1532" s="252">
        <v>30</v>
      </c>
      <c r="J1532" s="448">
        <f t="shared" si="129"/>
        <v>0.5</v>
      </c>
      <c r="K1532" s="439" t="e">
        <f>#REF!*(1-$O$5)</f>
        <v>#REF!</v>
      </c>
      <c r="L1532" s="797"/>
      <c r="M1532" s="800"/>
      <c r="N1532" s="778"/>
      <c r="O1532" s="778"/>
      <c r="P1532" s="781"/>
      <c r="Q1532" s="781"/>
      <c r="R1532" s="784"/>
      <c r="U1532" s="851"/>
      <c r="V1532" s="852"/>
      <c r="W1532" s="890"/>
      <c r="X1532" s="901"/>
      <c r="Y1532" s="898"/>
      <c r="Z1532" s="494"/>
      <c r="AA1532" s="501"/>
      <c r="AB1532" s="517"/>
      <c r="AC1532" s="518"/>
      <c r="AD1532" s="582"/>
      <c r="AE1532" s="494"/>
      <c r="AF1532" s="494"/>
      <c r="AG1532" s="494"/>
    </row>
    <row r="1533" spans="2:33" s="480" customFormat="1" ht="13.5" customHeight="1">
      <c r="B1533" s="786"/>
      <c r="C1533" s="850"/>
      <c r="D1533" s="790"/>
      <c r="E1533" s="791"/>
      <c r="F1533" s="779"/>
      <c r="G1533" s="795"/>
      <c r="H1533" s="458" t="s">
        <v>226</v>
      </c>
      <c r="I1533" s="252"/>
      <c r="J1533" s="448">
        <f t="shared" si="129"/>
        <v>0</v>
      </c>
      <c r="K1533" s="439" t="e">
        <f>#REF!*(1-$O$5)</f>
        <v>#REF!</v>
      </c>
      <c r="L1533" s="798"/>
      <c r="M1533" s="801"/>
      <c r="N1533" s="779"/>
      <c r="O1533" s="779"/>
      <c r="P1533" s="782"/>
      <c r="Q1533" s="782"/>
      <c r="R1533" s="785"/>
      <c r="U1533" s="851"/>
      <c r="V1533" s="852"/>
      <c r="W1533" s="890"/>
      <c r="X1533" s="901"/>
      <c r="Y1533" s="898"/>
      <c r="Z1533" s="494"/>
      <c r="AA1533" s="501"/>
      <c r="AB1533" s="517"/>
      <c r="AC1533" s="518"/>
      <c r="AD1533" s="582"/>
      <c r="AE1533" s="494"/>
      <c r="AF1533" s="494"/>
      <c r="AG1533" s="494"/>
    </row>
    <row r="1534" spans="2:33" s="480" customFormat="1">
      <c r="B1534" s="773">
        <v>375</v>
      </c>
      <c r="C1534" s="850" t="s">
        <v>921</v>
      </c>
      <c r="D1534" s="819"/>
      <c r="E1534" s="791">
        <f t="shared" si="128"/>
        <v>0</v>
      </c>
      <c r="F1534" s="777">
        <f>E1534</f>
        <v>0</v>
      </c>
      <c r="G1534" s="793" t="e">
        <f>F1534*(1+$L$5)</f>
        <v>#REF!</v>
      </c>
      <c r="H1534" s="464" t="s">
        <v>207</v>
      </c>
      <c r="I1534" s="252"/>
      <c r="J1534" s="448">
        <f t="shared" si="129"/>
        <v>0</v>
      </c>
      <c r="K1534" s="439" t="e">
        <f>#REF!*(1-$O$5)</f>
        <v>#REF!</v>
      </c>
      <c r="L1534" s="796" t="e">
        <f>SUM(K1534*J1534,J1535*K1535,J1536*K1536,J1537*K1537)</f>
        <v>#REF!</v>
      </c>
      <c r="M1534" s="799"/>
      <c r="N1534" s="777" t="e">
        <f>M1534*L1534</f>
        <v>#REF!</v>
      </c>
      <c r="O1534" s="777" t="e">
        <f>N1534*(1+$R$5)</f>
        <v>#REF!</v>
      </c>
      <c r="P1534" s="780" t="e">
        <f>N1534+M1534*F1534</f>
        <v>#REF!</v>
      </c>
      <c r="Q1534" s="780" t="e">
        <f>M1534*G1534+O1534</f>
        <v>#REF!</v>
      </c>
      <c r="R1534" s="783" t="e">
        <f>Q1534*(1+$U$5)</f>
        <v>#REF!</v>
      </c>
      <c r="U1534" s="851"/>
      <c r="V1534" s="852"/>
      <c r="W1534" s="890"/>
      <c r="X1534" s="901"/>
      <c r="Y1534" s="898"/>
      <c r="Z1534" s="494"/>
      <c r="AA1534" s="501"/>
      <c r="AB1534" s="517"/>
      <c r="AC1534" s="518"/>
      <c r="AD1534" s="582"/>
      <c r="AE1534" s="494"/>
      <c r="AF1534" s="494"/>
      <c r="AG1534" s="494"/>
    </row>
    <row r="1535" spans="2:33" s="480" customFormat="1">
      <c r="B1535" s="786"/>
      <c r="C1535" s="850"/>
      <c r="D1535" s="790"/>
      <c r="E1535" s="791"/>
      <c r="F1535" s="778"/>
      <c r="G1535" s="794"/>
      <c r="H1535" s="458" t="s">
        <v>185</v>
      </c>
      <c r="I1535" s="252"/>
      <c r="J1535" s="448">
        <f t="shared" si="129"/>
        <v>0</v>
      </c>
      <c r="K1535" s="439" t="e">
        <f>#REF!*(1-$O$5)</f>
        <v>#REF!</v>
      </c>
      <c r="L1535" s="797"/>
      <c r="M1535" s="800"/>
      <c r="N1535" s="778"/>
      <c r="O1535" s="778"/>
      <c r="P1535" s="781"/>
      <c r="Q1535" s="781"/>
      <c r="R1535" s="784"/>
      <c r="U1535" s="851"/>
      <c r="V1535" s="852"/>
      <c r="W1535" s="890"/>
      <c r="X1535" s="901"/>
      <c r="Y1535" s="898"/>
      <c r="Z1535" s="494"/>
      <c r="AA1535" s="501"/>
      <c r="AB1535" s="517"/>
      <c r="AC1535" s="518"/>
      <c r="AD1535" s="582"/>
      <c r="AE1535" s="494"/>
      <c r="AF1535" s="494"/>
      <c r="AG1535" s="494"/>
    </row>
    <row r="1536" spans="2:33" s="480" customFormat="1" ht="12.75" customHeight="1">
      <c r="B1536" s="786"/>
      <c r="C1536" s="850"/>
      <c r="D1536" s="790"/>
      <c r="E1536" s="791"/>
      <c r="F1536" s="778"/>
      <c r="G1536" s="794"/>
      <c r="H1536" s="458" t="s">
        <v>220</v>
      </c>
      <c r="I1536" s="252">
        <v>31</v>
      </c>
      <c r="J1536" s="448">
        <f t="shared" si="129"/>
        <v>0.51666666666666672</v>
      </c>
      <c r="K1536" s="439" t="e">
        <f>#REF!*(1-$O$5)</f>
        <v>#REF!</v>
      </c>
      <c r="L1536" s="797"/>
      <c r="M1536" s="800"/>
      <c r="N1536" s="778"/>
      <c r="O1536" s="778"/>
      <c r="P1536" s="781"/>
      <c r="Q1536" s="781"/>
      <c r="R1536" s="784"/>
      <c r="U1536" s="851"/>
      <c r="V1536" s="852"/>
      <c r="W1536" s="890"/>
      <c r="X1536" s="901"/>
      <c r="Y1536" s="898"/>
      <c r="Z1536" s="494"/>
      <c r="AA1536" s="501"/>
      <c r="AB1536" s="517"/>
      <c r="AC1536" s="518"/>
      <c r="AD1536" s="582"/>
      <c r="AE1536" s="494"/>
      <c r="AF1536" s="494"/>
      <c r="AG1536" s="494"/>
    </row>
    <row r="1537" spans="2:33" s="480" customFormat="1">
      <c r="B1537" s="786"/>
      <c r="C1537" s="850"/>
      <c r="D1537" s="790"/>
      <c r="E1537" s="791"/>
      <c r="F1537" s="779"/>
      <c r="G1537" s="795"/>
      <c r="H1537" s="458" t="s">
        <v>226</v>
      </c>
      <c r="I1537" s="252"/>
      <c r="J1537" s="448">
        <f t="shared" si="129"/>
        <v>0</v>
      </c>
      <c r="K1537" s="439" t="e">
        <f>#REF!*(1-$O$5)</f>
        <v>#REF!</v>
      </c>
      <c r="L1537" s="798"/>
      <c r="M1537" s="801"/>
      <c r="N1537" s="779"/>
      <c r="O1537" s="779"/>
      <c r="P1537" s="782"/>
      <c r="Q1537" s="782"/>
      <c r="R1537" s="785"/>
      <c r="U1537" s="851"/>
      <c r="V1537" s="852"/>
      <c r="W1537" s="890"/>
      <c r="X1537" s="901"/>
      <c r="Y1537" s="898"/>
      <c r="Z1537" s="494"/>
      <c r="AA1537" s="501"/>
      <c r="AB1537" s="517"/>
      <c r="AC1537" s="518"/>
      <c r="AD1537" s="582"/>
      <c r="AE1537" s="494"/>
      <c r="AF1537" s="494"/>
      <c r="AG1537" s="494"/>
    </row>
    <row r="1538" spans="2:33" s="480" customFormat="1" ht="12.75" customHeight="1">
      <c r="B1538" s="773">
        <v>376</v>
      </c>
      <c r="C1538" s="850" t="s">
        <v>922</v>
      </c>
      <c r="D1538" s="819"/>
      <c r="E1538" s="791">
        <f t="shared" si="128"/>
        <v>0</v>
      </c>
      <c r="F1538" s="777">
        <f>E1538</f>
        <v>0</v>
      </c>
      <c r="G1538" s="793" t="e">
        <f>F1538*(1+$L$5)</f>
        <v>#REF!</v>
      </c>
      <c r="H1538" s="464" t="s">
        <v>207</v>
      </c>
      <c r="I1538" s="252"/>
      <c r="J1538" s="448">
        <f t="shared" si="129"/>
        <v>0</v>
      </c>
      <c r="K1538" s="439" t="e">
        <f>#REF!*(1-$O$5)</f>
        <v>#REF!</v>
      </c>
      <c r="L1538" s="796" t="e">
        <f>SUM(K1538*J1538,J1539*K1539,J1540*K1540,J1541*K1541)</f>
        <v>#REF!</v>
      </c>
      <c r="M1538" s="799"/>
      <c r="N1538" s="777" t="e">
        <f>M1538*L1538</f>
        <v>#REF!</v>
      </c>
      <c r="O1538" s="777" t="e">
        <f>N1538*(1+$R$5)</f>
        <v>#REF!</v>
      </c>
      <c r="P1538" s="780" t="e">
        <f>N1538+M1538*F1538</f>
        <v>#REF!</v>
      </c>
      <c r="Q1538" s="780" t="e">
        <f>M1538*G1538+O1538</f>
        <v>#REF!</v>
      </c>
      <c r="R1538" s="783" t="e">
        <f>Q1538*(1+$U$5)</f>
        <v>#REF!</v>
      </c>
      <c r="U1538" s="562"/>
      <c r="V1538" s="567"/>
      <c r="W1538" s="561"/>
      <c r="X1538" s="585"/>
      <c r="Y1538" s="586"/>
      <c r="Z1538" s="494"/>
      <c r="AA1538" s="501"/>
      <c r="AB1538" s="517"/>
      <c r="AC1538" s="518"/>
      <c r="AD1538" s="582"/>
      <c r="AE1538" s="494"/>
      <c r="AF1538" s="494"/>
      <c r="AG1538" s="494"/>
    </row>
    <row r="1539" spans="2:33" s="480" customFormat="1">
      <c r="B1539" s="786"/>
      <c r="C1539" s="850"/>
      <c r="D1539" s="790"/>
      <c r="E1539" s="791"/>
      <c r="F1539" s="778"/>
      <c r="G1539" s="794"/>
      <c r="H1539" s="458" t="s">
        <v>185</v>
      </c>
      <c r="I1539" s="252"/>
      <c r="J1539" s="448">
        <f t="shared" si="129"/>
        <v>0</v>
      </c>
      <c r="K1539" s="439" t="e">
        <f>#REF!*(1-$O$5)</f>
        <v>#REF!</v>
      </c>
      <c r="L1539" s="797"/>
      <c r="M1539" s="800"/>
      <c r="N1539" s="778"/>
      <c r="O1539" s="778"/>
      <c r="P1539" s="781"/>
      <c r="Q1539" s="781"/>
      <c r="R1539" s="784"/>
      <c r="U1539" s="562"/>
      <c r="V1539" s="567"/>
      <c r="W1539" s="561"/>
      <c r="X1539" s="585"/>
      <c r="Y1539" s="586"/>
      <c r="Z1539" s="494"/>
      <c r="AA1539" s="501"/>
      <c r="AB1539" s="517"/>
      <c r="AC1539" s="518"/>
      <c r="AD1539" s="582"/>
      <c r="AE1539" s="494"/>
      <c r="AF1539" s="494"/>
      <c r="AG1539" s="494"/>
    </row>
    <row r="1540" spans="2:33" s="480" customFormat="1">
      <c r="B1540" s="786"/>
      <c r="C1540" s="850"/>
      <c r="D1540" s="790"/>
      <c r="E1540" s="791"/>
      <c r="F1540" s="778"/>
      <c r="G1540" s="794"/>
      <c r="H1540" s="458" t="s">
        <v>220</v>
      </c>
      <c r="I1540" s="252">
        <v>32</v>
      </c>
      <c r="J1540" s="448">
        <f t="shared" si="129"/>
        <v>0.53333333333333333</v>
      </c>
      <c r="K1540" s="439" t="e">
        <f>#REF!*(1-$O$5)</f>
        <v>#REF!</v>
      </c>
      <c r="L1540" s="797"/>
      <c r="M1540" s="800"/>
      <c r="N1540" s="778"/>
      <c r="O1540" s="778"/>
      <c r="P1540" s="781"/>
      <c r="Q1540" s="781"/>
      <c r="R1540" s="784"/>
      <c r="U1540" s="562"/>
      <c r="V1540" s="567"/>
      <c r="W1540" s="561"/>
      <c r="X1540" s="585"/>
      <c r="Y1540" s="586"/>
      <c r="Z1540" s="494"/>
      <c r="AA1540" s="501"/>
      <c r="AB1540" s="517"/>
      <c r="AC1540" s="518"/>
      <c r="AD1540" s="582"/>
      <c r="AE1540" s="494"/>
      <c r="AF1540" s="494"/>
      <c r="AG1540" s="494"/>
    </row>
    <row r="1541" spans="2:33" s="480" customFormat="1">
      <c r="B1541" s="786"/>
      <c r="C1541" s="850"/>
      <c r="D1541" s="790"/>
      <c r="E1541" s="791"/>
      <c r="F1541" s="779"/>
      <c r="G1541" s="795"/>
      <c r="H1541" s="458" t="s">
        <v>226</v>
      </c>
      <c r="I1541" s="252"/>
      <c r="J1541" s="448">
        <f t="shared" si="129"/>
        <v>0</v>
      </c>
      <c r="K1541" s="439" t="e">
        <f>#REF!*(1-$O$5)</f>
        <v>#REF!</v>
      </c>
      <c r="L1541" s="798"/>
      <c r="M1541" s="801"/>
      <c r="N1541" s="779"/>
      <c r="O1541" s="779"/>
      <c r="P1541" s="782"/>
      <c r="Q1541" s="782"/>
      <c r="R1541" s="785"/>
      <c r="U1541" s="562"/>
      <c r="V1541" s="567"/>
      <c r="W1541" s="561"/>
      <c r="X1541" s="585"/>
      <c r="Y1541" s="586"/>
      <c r="Z1541" s="494"/>
      <c r="AA1541" s="501"/>
      <c r="AB1541" s="517"/>
      <c r="AC1541" s="518"/>
      <c r="AD1541" s="582"/>
      <c r="AE1541" s="494"/>
      <c r="AF1541" s="494"/>
      <c r="AG1541" s="494"/>
    </row>
    <row r="1542" spans="2:33" s="480" customFormat="1" ht="12.75" customHeight="1">
      <c r="B1542" s="773">
        <v>377</v>
      </c>
      <c r="C1542" s="850" t="s">
        <v>923</v>
      </c>
      <c r="D1542" s="819"/>
      <c r="E1542" s="791">
        <f t="shared" si="128"/>
        <v>0</v>
      </c>
      <c r="F1542" s="777">
        <f>E1542</f>
        <v>0</v>
      </c>
      <c r="G1542" s="793" t="e">
        <f>F1542*(1+$L$5)</f>
        <v>#REF!</v>
      </c>
      <c r="H1542" s="464" t="s">
        <v>207</v>
      </c>
      <c r="I1542" s="252"/>
      <c r="J1542" s="448">
        <f t="shared" si="129"/>
        <v>0</v>
      </c>
      <c r="K1542" s="439" t="e">
        <f>#REF!*(1-$O$5)</f>
        <v>#REF!</v>
      </c>
      <c r="L1542" s="796" t="e">
        <f>SUM(K1542*J1542,J1543*K1543,J1544*K1544,J1545*K1545)</f>
        <v>#REF!</v>
      </c>
      <c r="M1542" s="799"/>
      <c r="N1542" s="777" t="e">
        <f>M1542*L1542</f>
        <v>#REF!</v>
      </c>
      <c r="O1542" s="777" t="e">
        <f>N1542*(1+$R$5)</f>
        <v>#REF!</v>
      </c>
      <c r="P1542" s="780" t="e">
        <f>N1542+M1542*F1542</f>
        <v>#REF!</v>
      </c>
      <c r="Q1542" s="780" t="e">
        <f>M1542*G1542+O1542</f>
        <v>#REF!</v>
      </c>
      <c r="R1542" s="783" t="e">
        <f>Q1542*(1+$U$5)</f>
        <v>#REF!</v>
      </c>
      <c r="U1542" s="562"/>
      <c r="V1542" s="567"/>
      <c r="W1542" s="561"/>
      <c r="X1542" s="585"/>
      <c r="Y1542" s="586"/>
      <c r="Z1542" s="494"/>
      <c r="AA1542" s="501"/>
      <c r="AB1542" s="517"/>
      <c r="AC1542" s="518"/>
      <c r="AD1542" s="582"/>
      <c r="AE1542" s="494"/>
      <c r="AF1542" s="494"/>
      <c r="AG1542" s="494"/>
    </row>
    <row r="1543" spans="2:33" s="480" customFormat="1">
      <c r="B1543" s="786"/>
      <c r="C1543" s="850"/>
      <c r="D1543" s="790"/>
      <c r="E1543" s="791"/>
      <c r="F1543" s="778"/>
      <c r="G1543" s="794"/>
      <c r="H1543" s="458" t="s">
        <v>185</v>
      </c>
      <c r="I1543" s="252"/>
      <c r="J1543" s="448">
        <f t="shared" si="129"/>
        <v>0</v>
      </c>
      <c r="K1543" s="439" t="e">
        <f>#REF!*(1-$O$5)</f>
        <v>#REF!</v>
      </c>
      <c r="L1543" s="797"/>
      <c r="M1543" s="800"/>
      <c r="N1543" s="778"/>
      <c r="O1543" s="778"/>
      <c r="P1543" s="781"/>
      <c r="Q1543" s="781"/>
      <c r="R1543" s="784"/>
      <c r="U1543" s="562"/>
      <c r="V1543" s="567"/>
      <c r="W1543" s="561"/>
      <c r="X1543" s="585"/>
      <c r="Y1543" s="586"/>
      <c r="Z1543" s="494"/>
      <c r="AA1543" s="501"/>
      <c r="AB1543" s="517"/>
      <c r="AC1543" s="518"/>
      <c r="AD1543" s="582"/>
      <c r="AE1543" s="494"/>
      <c r="AF1543" s="494"/>
      <c r="AG1543" s="494"/>
    </row>
    <row r="1544" spans="2:33" s="480" customFormat="1">
      <c r="B1544" s="786"/>
      <c r="C1544" s="850"/>
      <c r="D1544" s="790"/>
      <c r="E1544" s="791"/>
      <c r="F1544" s="778"/>
      <c r="G1544" s="794"/>
      <c r="H1544" s="458" t="s">
        <v>220</v>
      </c>
      <c r="I1544" s="252">
        <v>33</v>
      </c>
      <c r="J1544" s="448">
        <f t="shared" si="129"/>
        <v>0.55000000000000004</v>
      </c>
      <c r="K1544" s="439" t="e">
        <f>#REF!*(1-$O$5)</f>
        <v>#REF!</v>
      </c>
      <c r="L1544" s="797"/>
      <c r="M1544" s="800"/>
      <c r="N1544" s="778"/>
      <c r="O1544" s="778"/>
      <c r="P1544" s="781"/>
      <c r="Q1544" s="781"/>
      <c r="R1544" s="784"/>
      <c r="U1544" s="562"/>
      <c r="V1544" s="567"/>
      <c r="W1544" s="561"/>
      <c r="X1544" s="585"/>
      <c r="Y1544" s="586"/>
      <c r="Z1544" s="494"/>
      <c r="AA1544" s="501"/>
      <c r="AB1544" s="517"/>
      <c r="AC1544" s="518"/>
      <c r="AD1544" s="582"/>
      <c r="AE1544" s="494"/>
      <c r="AF1544" s="494"/>
      <c r="AG1544" s="494"/>
    </row>
    <row r="1545" spans="2:33" s="480" customFormat="1">
      <c r="B1545" s="786"/>
      <c r="C1545" s="850"/>
      <c r="D1545" s="790"/>
      <c r="E1545" s="791"/>
      <c r="F1545" s="779"/>
      <c r="G1545" s="795"/>
      <c r="H1545" s="458" t="s">
        <v>226</v>
      </c>
      <c r="I1545" s="252"/>
      <c r="J1545" s="448">
        <f t="shared" si="129"/>
        <v>0</v>
      </c>
      <c r="K1545" s="439" t="e">
        <f>#REF!*(1-$O$5)</f>
        <v>#REF!</v>
      </c>
      <c r="L1545" s="798"/>
      <c r="M1545" s="801"/>
      <c r="N1545" s="779"/>
      <c r="O1545" s="779"/>
      <c r="P1545" s="782"/>
      <c r="Q1545" s="782"/>
      <c r="R1545" s="785"/>
      <c r="U1545" s="562"/>
      <c r="V1545" s="567"/>
      <c r="W1545" s="561"/>
      <c r="X1545" s="585"/>
      <c r="Y1545" s="586"/>
      <c r="Z1545" s="494"/>
      <c r="AA1545" s="501"/>
      <c r="AB1545" s="517"/>
      <c r="AC1545" s="518"/>
      <c r="AD1545" s="582"/>
      <c r="AE1545" s="494"/>
      <c r="AF1545" s="494"/>
      <c r="AG1545" s="494"/>
    </row>
    <row r="1546" spans="2:33" s="480" customFormat="1" ht="12.75" customHeight="1">
      <c r="B1546" s="773">
        <v>378</v>
      </c>
      <c r="C1546" s="850" t="s">
        <v>1161</v>
      </c>
      <c r="D1546" s="819"/>
      <c r="E1546" s="791">
        <f t="shared" si="128"/>
        <v>0</v>
      </c>
      <c r="F1546" s="777">
        <f>E1546</f>
        <v>0</v>
      </c>
      <c r="G1546" s="793" t="e">
        <f>F1546*(1+$L$5)</f>
        <v>#REF!</v>
      </c>
      <c r="H1546" s="464" t="s">
        <v>207</v>
      </c>
      <c r="I1546" s="252"/>
      <c r="J1546" s="448">
        <f t="shared" si="129"/>
        <v>0</v>
      </c>
      <c r="K1546" s="439" t="e">
        <f>#REF!*(1-$O$5)</f>
        <v>#REF!</v>
      </c>
      <c r="L1546" s="796" t="e">
        <f>SUM(K1546*J1546,J1547*K1547,J1548*K1548,J1549*K1549)</f>
        <v>#REF!</v>
      </c>
      <c r="M1546" s="799"/>
      <c r="N1546" s="777" t="e">
        <f>M1546*L1546</f>
        <v>#REF!</v>
      </c>
      <c r="O1546" s="777" t="e">
        <f>N1546*(1+$R$5)</f>
        <v>#REF!</v>
      </c>
      <c r="P1546" s="780" t="e">
        <f>N1546+M1546*F1546</f>
        <v>#REF!</v>
      </c>
      <c r="Q1546" s="780" t="e">
        <f>M1546*G1546+O1546</f>
        <v>#REF!</v>
      </c>
      <c r="R1546" s="783" t="e">
        <f>Q1546*(1+$U$5)</f>
        <v>#REF!</v>
      </c>
      <c r="U1546" s="562"/>
      <c r="V1546" s="567"/>
      <c r="W1546" s="561"/>
      <c r="X1546" s="585"/>
      <c r="Y1546" s="586"/>
      <c r="Z1546" s="494"/>
      <c r="AA1546" s="501"/>
      <c r="AB1546" s="517"/>
      <c r="AC1546" s="518"/>
      <c r="AD1546" s="582"/>
      <c r="AE1546" s="494"/>
      <c r="AF1546" s="494"/>
      <c r="AG1546" s="494"/>
    </row>
    <row r="1547" spans="2:33" s="480" customFormat="1">
      <c r="B1547" s="786"/>
      <c r="C1547" s="850"/>
      <c r="D1547" s="790"/>
      <c r="E1547" s="791"/>
      <c r="F1547" s="778"/>
      <c r="G1547" s="794"/>
      <c r="H1547" s="458" t="s">
        <v>185</v>
      </c>
      <c r="I1547" s="252"/>
      <c r="J1547" s="448">
        <f t="shared" si="129"/>
        <v>0</v>
      </c>
      <c r="K1547" s="439" t="e">
        <f>#REF!*(1-$O$5)</f>
        <v>#REF!</v>
      </c>
      <c r="L1547" s="797"/>
      <c r="M1547" s="800"/>
      <c r="N1547" s="778"/>
      <c r="O1547" s="778"/>
      <c r="P1547" s="781"/>
      <c r="Q1547" s="781"/>
      <c r="R1547" s="784"/>
      <c r="U1547" s="562"/>
      <c r="V1547" s="567"/>
      <c r="W1547" s="561"/>
      <c r="X1547" s="585"/>
      <c r="Y1547" s="586"/>
      <c r="Z1547" s="494"/>
      <c r="AA1547" s="501"/>
      <c r="AB1547" s="517"/>
      <c r="AC1547" s="518"/>
      <c r="AD1547" s="582"/>
      <c r="AE1547" s="494"/>
      <c r="AF1547" s="494"/>
      <c r="AG1547" s="494"/>
    </row>
    <row r="1548" spans="2:33" s="480" customFormat="1">
      <c r="B1548" s="786"/>
      <c r="C1548" s="850"/>
      <c r="D1548" s="790"/>
      <c r="E1548" s="791"/>
      <c r="F1548" s="778"/>
      <c r="G1548" s="794"/>
      <c r="H1548" s="458" t="s">
        <v>220</v>
      </c>
      <c r="I1548" s="252">
        <v>5</v>
      </c>
      <c r="J1548" s="448">
        <f t="shared" si="129"/>
        <v>8.3333333333333329E-2</v>
      </c>
      <c r="K1548" s="439" t="e">
        <f>#REF!*(1-$O$5)</f>
        <v>#REF!</v>
      </c>
      <c r="L1548" s="797"/>
      <c r="M1548" s="800"/>
      <c r="N1548" s="778"/>
      <c r="O1548" s="778"/>
      <c r="P1548" s="781"/>
      <c r="Q1548" s="781"/>
      <c r="R1548" s="784"/>
      <c r="U1548" s="562"/>
      <c r="V1548" s="567"/>
      <c r="W1548" s="561"/>
      <c r="X1548" s="585"/>
      <c r="Y1548" s="586"/>
      <c r="Z1548" s="494"/>
      <c r="AA1548" s="501"/>
      <c r="AB1548" s="517"/>
      <c r="AC1548" s="518"/>
      <c r="AD1548" s="582"/>
      <c r="AE1548" s="494"/>
      <c r="AF1548" s="494"/>
      <c r="AG1548" s="494"/>
    </row>
    <row r="1549" spans="2:33" s="480" customFormat="1">
      <c r="B1549" s="786"/>
      <c r="C1549" s="850"/>
      <c r="D1549" s="790"/>
      <c r="E1549" s="791"/>
      <c r="F1549" s="779"/>
      <c r="G1549" s="795"/>
      <c r="H1549" s="458" t="s">
        <v>226</v>
      </c>
      <c r="I1549" s="252"/>
      <c r="J1549" s="448">
        <f t="shared" si="129"/>
        <v>0</v>
      </c>
      <c r="K1549" s="439" t="e">
        <f>#REF!*(1-$O$5)</f>
        <v>#REF!</v>
      </c>
      <c r="L1549" s="798"/>
      <c r="M1549" s="801"/>
      <c r="N1549" s="779"/>
      <c r="O1549" s="779"/>
      <c r="P1549" s="782"/>
      <c r="Q1549" s="782"/>
      <c r="R1549" s="785"/>
      <c r="U1549" s="562"/>
      <c r="V1549" s="567"/>
      <c r="W1549" s="561"/>
      <c r="X1549" s="585"/>
      <c r="Y1549" s="586"/>
      <c r="Z1549" s="494"/>
      <c r="AA1549" s="501"/>
      <c r="AB1549" s="517"/>
      <c r="AC1549" s="518"/>
      <c r="AD1549" s="582"/>
      <c r="AE1549" s="494"/>
      <c r="AF1549" s="494"/>
      <c r="AG1549" s="494"/>
    </row>
    <row r="1550" spans="2:33" s="480" customFormat="1" ht="12.75" customHeight="1">
      <c r="B1550" s="773">
        <v>379</v>
      </c>
      <c r="C1550" s="850" t="s">
        <v>923</v>
      </c>
      <c r="D1550" s="819"/>
      <c r="E1550" s="791">
        <f t="shared" si="128"/>
        <v>0</v>
      </c>
      <c r="F1550" s="777">
        <f>E1550</f>
        <v>0</v>
      </c>
      <c r="G1550" s="793" t="e">
        <f>F1550*(1+$L$5)</f>
        <v>#REF!</v>
      </c>
      <c r="H1550" s="464" t="s">
        <v>207</v>
      </c>
      <c r="I1550" s="252"/>
      <c r="J1550" s="448">
        <f t="shared" si="129"/>
        <v>0</v>
      </c>
      <c r="K1550" s="439" t="e">
        <f>#REF!*(1-$O$5)</f>
        <v>#REF!</v>
      </c>
      <c r="L1550" s="796" t="e">
        <f>SUM(K1550*J1550,J1551*K1551,J1552*K1552,J1553*K1553)</f>
        <v>#REF!</v>
      </c>
      <c r="M1550" s="799"/>
      <c r="N1550" s="777" t="e">
        <f>M1550*L1550</f>
        <v>#REF!</v>
      </c>
      <c r="O1550" s="777" t="e">
        <f>N1550*(1+$R$5)</f>
        <v>#REF!</v>
      </c>
      <c r="P1550" s="780" t="e">
        <f>N1550+M1550*F1550</f>
        <v>#REF!</v>
      </c>
      <c r="Q1550" s="780" t="e">
        <f>M1550*G1550+O1550</f>
        <v>#REF!</v>
      </c>
      <c r="R1550" s="783" t="e">
        <f>Q1550*(1+$U$5)</f>
        <v>#REF!</v>
      </c>
      <c r="U1550" s="562"/>
      <c r="V1550" s="567"/>
      <c r="W1550" s="561"/>
      <c r="X1550" s="585"/>
      <c r="Y1550" s="586"/>
      <c r="Z1550" s="494"/>
      <c r="AA1550" s="501"/>
      <c r="AB1550" s="517"/>
      <c r="AC1550" s="518"/>
      <c r="AD1550" s="582"/>
      <c r="AE1550" s="494"/>
      <c r="AF1550" s="494"/>
      <c r="AG1550" s="494"/>
    </row>
    <row r="1551" spans="2:33" s="480" customFormat="1">
      <c r="B1551" s="786"/>
      <c r="C1551" s="850"/>
      <c r="D1551" s="790"/>
      <c r="E1551" s="791"/>
      <c r="F1551" s="778"/>
      <c r="G1551" s="794"/>
      <c r="H1551" s="458" t="s">
        <v>185</v>
      </c>
      <c r="I1551" s="252"/>
      <c r="J1551" s="448">
        <f t="shared" si="129"/>
        <v>0</v>
      </c>
      <c r="K1551" s="439" t="e">
        <f>#REF!*(1-$O$5)</f>
        <v>#REF!</v>
      </c>
      <c r="L1551" s="797"/>
      <c r="M1551" s="800"/>
      <c r="N1551" s="778"/>
      <c r="O1551" s="778"/>
      <c r="P1551" s="781"/>
      <c r="Q1551" s="781"/>
      <c r="R1551" s="784"/>
      <c r="U1551" s="562"/>
      <c r="V1551" s="567"/>
      <c r="W1551" s="561"/>
      <c r="X1551" s="585"/>
      <c r="Y1551" s="586"/>
      <c r="Z1551" s="494"/>
      <c r="AA1551" s="501"/>
      <c r="AB1551" s="517"/>
      <c r="AC1551" s="518"/>
      <c r="AD1551" s="582"/>
      <c r="AE1551" s="494"/>
      <c r="AF1551" s="494"/>
      <c r="AG1551" s="494"/>
    </row>
    <row r="1552" spans="2:33" s="480" customFormat="1">
      <c r="B1552" s="786"/>
      <c r="C1552" s="850"/>
      <c r="D1552" s="790"/>
      <c r="E1552" s="791"/>
      <c r="F1552" s="778"/>
      <c r="G1552" s="794"/>
      <c r="H1552" s="458" t="s">
        <v>220</v>
      </c>
      <c r="I1552" s="252">
        <v>6</v>
      </c>
      <c r="J1552" s="448">
        <f t="shared" si="129"/>
        <v>0.1</v>
      </c>
      <c r="K1552" s="439" t="e">
        <f>#REF!*(1-$O$5)</f>
        <v>#REF!</v>
      </c>
      <c r="L1552" s="797"/>
      <c r="M1552" s="800"/>
      <c r="N1552" s="778"/>
      <c r="O1552" s="778"/>
      <c r="P1552" s="781"/>
      <c r="Q1552" s="781"/>
      <c r="R1552" s="784"/>
      <c r="U1552" s="562"/>
      <c r="V1552" s="567"/>
      <c r="W1552" s="561"/>
      <c r="X1552" s="585"/>
      <c r="Y1552" s="586"/>
      <c r="Z1552" s="494"/>
      <c r="AA1552" s="501"/>
      <c r="AB1552" s="517"/>
      <c r="AC1552" s="518"/>
      <c r="AD1552" s="582"/>
      <c r="AE1552" s="494"/>
      <c r="AF1552" s="494"/>
      <c r="AG1552" s="494"/>
    </row>
    <row r="1553" spans="2:33" s="480" customFormat="1">
      <c r="B1553" s="786"/>
      <c r="C1553" s="850"/>
      <c r="D1553" s="790"/>
      <c r="E1553" s="791"/>
      <c r="F1553" s="779"/>
      <c r="G1553" s="795"/>
      <c r="H1553" s="458" t="s">
        <v>226</v>
      </c>
      <c r="I1553" s="252"/>
      <c r="J1553" s="448">
        <f t="shared" si="129"/>
        <v>0</v>
      </c>
      <c r="K1553" s="439" t="e">
        <f>#REF!*(1-$O$5)</f>
        <v>#REF!</v>
      </c>
      <c r="L1553" s="798"/>
      <c r="M1553" s="801"/>
      <c r="N1553" s="779"/>
      <c r="O1553" s="779"/>
      <c r="P1553" s="782"/>
      <c r="Q1553" s="782"/>
      <c r="R1553" s="785"/>
      <c r="U1553" s="562"/>
      <c r="V1553" s="567"/>
      <c r="W1553" s="561"/>
      <c r="X1553" s="585"/>
      <c r="Y1553" s="586"/>
      <c r="Z1553" s="494"/>
      <c r="AA1553" s="501"/>
      <c r="AB1553" s="517"/>
      <c r="AC1553" s="518"/>
      <c r="AD1553" s="582"/>
      <c r="AE1553" s="494"/>
      <c r="AF1553" s="494"/>
      <c r="AG1553" s="494"/>
    </row>
    <row r="1554" spans="2:33" s="480" customFormat="1" ht="12.75" customHeight="1">
      <c r="B1554" s="773">
        <v>380</v>
      </c>
      <c r="C1554" s="850" t="s">
        <v>923</v>
      </c>
      <c r="D1554" s="819"/>
      <c r="E1554" s="791">
        <f t="shared" si="128"/>
        <v>0</v>
      </c>
      <c r="F1554" s="777">
        <f>E1554</f>
        <v>0</v>
      </c>
      <c r="G1554" s="793" t="e">
        <f>F1554*(1+$L$5)</f>
        <v>#REF!</v>
      </c>
      <c r="H1554" s="464" t="s">
        <v>207</v>
      </c>
      <c r="I1554" s="252"/>
      <c r="J1554" s="448">
        <f t="shared" si="129"/>
        <v>0</v>
      </c>
      <c r="K1554" s="439" t="e">
        <f>#REF!*(1-$O$5)</f>
        <v>#REF!</v>
      </c>
      <c r="L1554" s="796" t="e">
        <f>SUM(K1554*J1554,J1555*K1555,J1556*K1556,J1557*K1557)</f>
        <v>#REF!</v>
      </c>
      <c r="M1554" s="799"/>
      <c r="N1554" s="777" t="e">
        <f>M1554*L1554</f>
        <v>#REF!</v>
      </c>
      <c r="O1554" s="777" t="e">
        <f>N1554*(1+$R$5)</f>
        <v>#REF!</v>
      </c>
      <c r="P1554" s="780" t="e">
        <f>N1554+M1554*F1554</f>
        <v>#REF!</v>
      </c>
      <c r="Q1554" s="780" t="e">
        <f>M1554*G1554+O1554</f>
        <v>#REF!</v>
      </c>
      <c r="R1554" s="783" t="e">
        <f>Q1554*(1+$U$5)</f>
        <v>#REF!</v>
      </c>
      <c r="U1554" s="562"/>
      <c r="V1554" s="567"/>
      <c r="W1554" s="561"/>
      <c r="X1554" s="585"/>
      <c r="Y1554" s="586"/>
      <c r="Z1554" s="494"/>
      <c r="AA1554" s="501"/>
      <c r="AB1554" s="517"/>
      <c r="AC1554" s="518"/>
      <c r="AD1554" s="582"/>
      <c r="AE1554" s="494"/>
      <c r="AF1554" s="494"/>
      <c r="AG1554" s="494"/>
    </row>
    <row r="1555" spans="2:33" s="480" customFormat="1">
      <c r="B1555" s="786"/>
      <c r="C1555" s="850"/>
      <c r="D1555" s="790"/>
      <c r="E1555" s="791"/>
      <c r="F1555" s="778"/>
      <c r="G1555" s="794"/>
      <c r="H1555" s="458" t="s">
        <v>185</v>
      </c>
      <c r="I1555" s="252"/>
      <c r="J1555" s="448">
        <f t="shared" si="129"/>
        <v>0</v>
      </c>
      <c r="K1555" s="439" t="e">
        <f>#REF!*(1-$O$5)</f>
        <v>#REF!</v>
      </c>
      <c r="L1555" s="797"/>
      <c r="M1555" s="800"/>
      <c r="N1555" s="778"/>
      <c r="O1555" s="778"/>
      <c r="P1555" s="781"/>
      <c r="Q1555" s="781"/>
      <c r="R1555" s="784"/>
      <c r="U1555" s="562"/>
      <c r="V1555" s="567"/>
      <c r="W1555" s="561"/>
      <c r="X1555" s="585"/>
      <c r="Y1555" s="586"/>
      <c r="Z1555" s="494"/>
      <c r="AA1555" s="501"/>
      <c r="AB1555" s="517"/>
      <c r="AC1555" s="518"/>
      <c r="AD1555" s="582"/>
      <c r="AE1555" s="494"/>
      <c r="AF1555" s="494"/>
      <c r="AG1555" s="494"/>
    </row>
    <row r="1556" spans="2:33" s="480" customFormat="1">
      <c r="B1556" s="786"/>
      <c r="C1556" s="850"/>
      <c r="D1556" s="790"/>
      <c r="E1556" s="791"/>
      <c r="F1556" s="778"/>
      <c r="G1556" s="794"/>
      <c r="H1556" s="458" t="s">
        <v>220</v>
      </c>
      <c r="I1556" s="252">
        <v>7</v>
      </c>
      <c r="J1556" s="448">
        <f t="shared" si="129"/>
        <v>0.11666666666666667</v>
      </c>
      <c r="K1556" s="439" t="e">
        <f>#REF!*(1-$O$5)</f>
        <v>#REF!</v>
      </c>
      <c r="L1556" s="797"/>
      <c r="M1556" s="800"/>
      <c r="N1556" s="778"/>
      <c r="O1556" s="778"/>
      <c r="P1556" s="781"/>
      <c r="Q1556" s="781"/>
      <c r="R1556" s="784"/>
      <c r="U1556" s="562"/>
      <c r="V1556" s="567"/>
      <c r="W1556" s="561"/>
      <c r="X1556" s="585"/>
      <c r="Y1556" s="586"/>
      <c r="Z1556" s="494"/>
      <c r="AA1556" s="501"/>
      <c r="AB1556" s="517"/>
      <c r="AC1556" s="518"/>
      <c r="AD1556" s="582"/>
      <c r="AE1556" s="494"/>
      <c r="AF1556" s="494"/>
      <c r="AG1556" s="494"/>
    </row>
    <row r="1557" spans="2:33" s="480" customFormat="1">
      <c r="B1557" s="786"/>
      <c r="C1557" s="850"/>
      <c r="D1557" s="790"/>
      <c r="E1557" s="791"/>
      <c r="F1557" s="779"/>
      <c r="G1557" s="795"/>
      <c r="H1557" s="458" t="s">
        <v>226</v>
      </c>
      <c r="I1557" s="252"/>
      <c r="J1557" s="448">
        <f t="shared" si="129"/>
        <v>0</v>
      </c>
      <c r="K1557" s="439" t="e">
        <f>#REF!*(1-$O$5)</f>
        <v>#REF!</v>
      </c>
      <c r="L1557" s="798"/>
      <c r="M1557" s="801"/>
      <c r="N1557" s="779"/>
      <c r="O1557" s="779"/>
      <c r="P1557" s="782"/>
      <c r="Q1557" s="782"/>
      <c r="R1557" s="785"/>
      <c r="U1557" s="562"/>
      <c r="V1557" s="567"/>
      <c r="W1557" s="561"/>
      <c r="X1557" s="585"/>
      <c r="Y1557" s="586"/>
      <c r="Z1557" s="494"/>
      <c r="AA1557" s="501"/>
      <c r="AB1557" s="517"/>
      <c r="AC1557" s="518"/>
      <c r="AD1557" s="582"/>
      <c r="AE1557" s="494"/>
      <c r="AF1557" s="494"/>
      <c r="AG1557" s="494"/>
    </row>
    <row r="1558" spans="2:33" s="480" customFormat="1" ht="12.75" customHeight="1">
      <c r="B1558" s="773">
        <v>381</v>
      </c>
      <c r="C1558" s="850" t="s">
        <v>923</v>
      </c>
      <c r="D1558" s="819"/>
      <c r="E1558" s="791">
        <f t="shared" si="128"/>
        <v>0</v>
      </c>
      <c r="F1558" s="777">
        <f>E1558</f>
        <v>0</v>
      </c>
      <c r="G1558" s="793" t="e">
        <f>F1558*(1+$L$5)</f>
        <v>#REF!</v>
      </c>
      <c r="H1558" s="464" t="s">
        <v>207</v>
      </c>
      <c r="I1558" s="252"/>
      <c r="J1558" s="448">
        <f t="shared" si="129"/>
        <v>0</v>
      </c>
      <c r="K1558" s="439" t="e">
        <f>#REF!*(1-$O$5)</f>
        <v>#REF!</v>
      </c>
      <c r="L1558" s="796" t="e">
        <f>SUM(K1558*J1558,J1559*K1559,J1560*K1560,J1561*K1561)</f>
        <v>#REF!</v>
      </c>
      <c r="M1558" s="799"/>
      <c r="N1558" s="777" t="e">
        <f>M1558*L1558</f>
        <v>#REF!</v>
      </c>
      <c r="O1558" s="777" t="e">
        <f>N1558*(1+$R$5)</f>
        <v>#REF!</v>
      </c>
      <c r="P1558" s="780" t="e">
        <f>N1558+M1558*F1558</f>
        <v>#REF!</v>
      </c>
      <c r="Q1558" s="780" t="e">
        <f>M1558*G1558+O1558</f>
        <v>#REF!</v>
      </c>
      <c r="R1558" s="783" t="e">
        <f>Q1558*(1+$U$5)</f>
        <v>#REF!</v>
      </c>
      <c r="U1558" s="562"/>
      <c r="V1558" s="567"/>
      <c r="W1558" s="561"/>
      <c r="X1558" s="585"/>
      <c r="Y1558" s="586"/>
      <c r="Z1558" s="494"/>
      <c r="AA1558" s="501"/>
      <c r="AB1558" s="517"/>
      <c r="AC1558" s="518"/>
      <c r="AD1558" s="582"/>
      <c r="AE1558" s="494"/>
      <c r="AF1558" s="494"/>
      <c r="AG1558" s="494"/>
    </row>
    <row r="1559" spans="2:33" s="480" customFormat="1">
      <c r="B1559" s="786"/>
      <c r="C1559" s="850"/>
      <c r="D1559" s="790"/>
      <c r="E1559" s="791"/>
      <c r="F1559" s="778"/>
      <c r="G1559" s="794"/>
      <c r="H1559" s="458" t="s">
        <v>185</v>
      </c>
      <c r="I1559" s="252"/>
      <c r="J1559" s="448">
        <f t="shared" si="129"/>
        <v>0</v>
      </c>
      <c r="K1559" s="439" t="e">
        <f>#REF!*(1-$O$5)</f>
        <v>#REF!</v>
      </c>
      <c r="L1559" s="797"/>
      <c r="M1559" s="800"/>
      <c r="N1559" s="778"/>
      <c r="O1559" s="778"/>
      <c r="P1559" s="781"/>
      <c r="Q1559" s="781"/>
      <c r="R1559" s="784"/>
      <c r="U1559" s="562"/>
      <c r="V1559" s="567"/>
      <c r="W1559" s="561"/>
      <c r="X1559" s="585"/>
      <c r="Y1559" s="586"/>
      <c r="Z1559" s="494"/>
      <c r="AA1559" s="501"/>
      <c r="AB1559" s="517"/>
      <c r="AC1559" s="518"/>
      <c r="AD1559" s="582"/>
      <c r="AE1559" s="494"/>
      <c r="AF1559" s="494"/>
      <c r="AG1559" s="494"/>
    </row>
    <row r="1560" spans="2:33" s="480" customFormat="1">
      <c r="B1560" s="786"/>
      <c r="C1560" s="850"/>
      <c r="D1560" s="790"/>
      <c r="E1560" s="791"/>
      <c r="F1560" s="778"/>
      <c r="G1560" s="794"/>
      <c r="H1560" s="458" t="s">
        <v>220</v>
      </c>
      <c r="I1560" s="252">
        <v>8</v>
      </c>
      <c r="J1560" s="448">
        <f t="shared" si="129"/>
        <v>0.13333333333333333</v>
      </c>
      <c r="K1560" s="439" t="e">
        <f>#REF!*(1-$O$5)</f>
        <v>#REF!</v>
      </c>
      <c r="L1560" s="797"/>
      <c r="M1560" s="800"/>
      <c r="N1560" s="778"/>
      <c r="O1560" s="778"/>
      <c r="P1560" s="781"/>
      <c r="Q1560" s="781"/>
      <c r="R1560" s="784"/>
      <c r="U1560" s="562"/>
      <c r="V1560" s="567"/>
      <c r="W1560" s="561"/>
      <c r="X1560" s="585"/>
      <c r="Y1560" s="586"/>
      <c r="Z1560" s="494"/>
      <c r="AA1560" s="501"/>
      <c r="AB1560" s="517"/>
      <c r="AC1560" s="518"/>
      <c r="AD1560" s="582"/>
      <c r="AE1560" s="494"/>
      <c r="AF1560" s="494"/>
      <c r="AG1560" s="494"/>
    </row>
    <row r="1561" spans="2:33" s="480" customFormat="1">
      <c r="B1561" s="786"/>
      <c r="C1561" s="850"/>
      <c r="D1561" s="790"/>
      <c r="E1561" s="791"/>
      <c r="F1561" s="779"/>
      <c r="G1561" s="795"/>
      <c r="H1561" s="458" t="s">
        <v>226</v>
      </c>
      <c r="I1561" s="252"/>
      <c r="J1561" s="448">
        <f t="shared" si="129"/>
        <v>0</v>
      </c>
      <c r="K1561" s="439" t="e">
        <f>#REF!*(1-$O$5)</f>
        <v>#REF!</v>
      </c>
      <c r="L1561" s="798"/>
      <c r="M1561" s="801"/>
      <c r="N1561" s="779"/>
      <c r="O1561" s="779"/>
      <c r="P1561" s="782"/>
      <c r="Q1561" s="782"/>
      <c r="R1561" s="785"/>
      <c r="U1561" s="562"/>
      <c r="V1561" s="567"/>
      <c r="W1561" s="561"/>
      <c r="X1561" s="585"/>
      <c r="Y1561" s="586"/>
      <c r="Z1561" s="494"/>
      <c r="AA1561" s="501"/>
      <c r="AB1561" s="517"/>
      <c r="AC1561" s="518"/>
      <c r="AD1561" s="582"/>
      <c r="AE1561" s="494"/>
      <c r="AF1561" s="494"/>
      <c r="AG1561" s="494"/>
    </row>
    <row r="1562" spans="2:33" s="480" customFormat="1" ht="12.75" customHeight="1">
      <c r="B1562" s="773">
        <v>382</v>
      </c>
      <c r="C1562" s="850" t="s">
        <v>923</v>
      </c>
      <c r="D1562" s="819"/>
      <c r="E1562" s="791">
        <f t="shared" ref="E1562:E1570" si="130">D1562*$I$5</f>
        <v>0</v>
      </c>
      <c r="F1562" s="777">
        <f>E1562</f>
        <v>0</v>
      </c>
      <c r="G1562" s="793" t="e">
        <f>F1562*(1+$L$5)</f>
        <v>#REF!</v>
      </c>
      <c r="H1562" s="464" t="s">
        <v>207</v>
      </c>
      <c r="I1562" s="252"/>
      <c r="J1562" s="448">
        <f t="shared" ref="J1562:J1573" si="131">I1562/60</f>
        <v>0</v>
      </c>
      <c r="K1562" s="439" t="e">
        <f>#REF!*(1-$O$5)</f>
        <v>#REF!</v>
      </c>
      <c r="L1562" s="796" t="e">
        <f>SUM(K1562*J1562,J1563*K1563,J1564*K1564,J1565*K1565)</f>
        <v>#REF!</v>
      </c>
      <c r="M1562" s="799"/>
      <c r="N1562" s="777" t="e">
        <f>M1562*L1562</f>
        <v>#REF!</v>
      </c>
      <c r="O1562" s="777" t="e">
        <f>N1562*(1+$R$5)</f>
        <v>#REF!</v>
      </c>
      <c r="P1562" s="780" t="e">
        <f>N1562+M1562*F1562</f>
        <v>#REF!</v>
      </c>
      <c r="Q1562" s="780" t="e">
        <f>M1562*G1562+O1562</f>
        <v>#REF!</v>
      </c>
      <c r="R1562" s="783" t="e">
        <f>Q1562*(1+$U$5)</f>
        <v>#REF!</v>
      </c>
      <c r="U1562" s="562"/>
      <c r="V1562" s="567"/>
      <c r="W1562" s="561"/>
      <c r="X1562" s="585"/>
      <c r="Y1562" s="586"/>
      <c r="Z1562" s="494"/>
      <c r="AA1562" s="501"/>
      <c r="AB1562" s="517"/>
      <c r="AC1562" s="518"/>
      <c r="AD1562" s="582"/>
      <c r="AE1562" s="494"/>
      <c r="AF1562" s="494"/>
      <c r="AG1562" s="494"/>
    </row>
    <row r="1563" spans="2:33" s="480" customFormat="1">
      <c r="B1563" s="786"/>
      <c r="C1563" s="850"/>
      <c r="D1563" s="790"/>
      <c r="E1563" s="791"/>
      <c r="F1563" s="778"/>
      <c r="G1563" s="794"/>
      <c r="H1563" s="458" t="s">
        <v>185</v>
      </c>
      <c r="I1563" s="252"/>
      <c r="J1563" s="448">
        <f t="shared" si="131"/>
        <v>0</v>
      </c>
      <c r="K1563" s="439" t="e">
        <f>#REF!*(1-$O$5)</f>
        <v>#REF!</v>
      </c>
      <c r="L1563" s="797"/>
      <c r="M1563" s="800"/>
      <c r="N1563" s="778"/>
      <c r="O1563" s="778"/>
      <c r="P1563" s="781"/>
      <c r="Q1563" s="781"/>
      <c r="R1563" s="784"/>
      <c r="U1563" s="562"/>
      <c r="V1563" s="567"/>
      <c r="W1563" s="561"/>
      <c r="X1563" s="585"/>
      <c r="Y1563" s="586"/>
      <c r="Z1563" s="494"/>
      <c r="AA1563" s="501"/>
      <c r="AB1563" s="517"/>
      <c r="AC1563" s="518"/>
      <c r="AD1563" s="582"/>
      <c r="AE1563" s="494"/>
      <c r="AF1563" s="494"/>
      <c r="AG1563" s="494"/>
    </row>
    <row r="1564" spans="2:33" s="480" customFormat="1">
      <c r="B1564" s="786"/>
      <c r="C1564" s="850"/>
      <c r="D1564" s="790"/>
      <c r="E1564" s="791"/>
      <c r="F1564" s="778"/>
      <c r="G1564" s="794"/>
      <c r="H1564" s="458" t="s">
        <v>220</v>
      </c>
      <c r="I1564" s="252">
        <v>9</v>
      </c>
      <c r="J1564" s="448">
        <f t="shared" si="131"/>
        <v>0.15</v>
      </c>
      <c r="K1564" s="439" t="e">
        <f>#REF!*(1-$O$5)</f>
        <v>#REF!</v>
      </c>
      <c r="L1564" s="797"/>
      <c r="M1564" s="800"/>
      <c r="N1564" s="778"/>
      <c r="O1564" s="778"/>
      <c r="P1564" s="781"/>
      <c r="Q1564" s="781"/>
      <c r="R1564" s="784"/>
      <c r="U1564" s="562"/>
      <c r="V1564" s="567"/>
      <c r="W1564" s="561"/>
      <c r="X1564" s="585"/>
      <c r="Y1564" s="586"/>
      <c r="Z1564" s="494"/>
      <c r="AA1564" s="501"/>
      <c r="AB1564" s="517"/>
      <c r="AC1564" s="518"/>
      <c r="AD1564" s="582"/>
      <c r="AE1564" s="494"/>
      <c r="AF1564" s="494"/>
      <c r="AG1564" s="494"/>
    </row>
    <row r="1565" spans="2:33" s="480" customFormat="1">
      <c r="B1565" s="786"/>
      <c r="C1565" s="850"/>
      <c r="D1565" s="790"/>
      <c r="E1565" s="791"/>
      <c r="F1565" s="779"/>
      <c r="G1565" s="795"/>
      <c r="H1565" s="458" t="s">
        <v>226</v>
      </c>
      <c r="I1565" s="252"/>
      <c r="J1565" s="448">
        <f t="shared" si="131"/>
        <v>0</v>
      </c>
      <c r="K1565" s="439" t="e">
        <f>#REF!*(1-$O$5)</f>
        <v>#REF!</v>
      </c>
      <c r="L1565" s="798"/>
      <c r="M1565" s="801"/>
      <c r="N1565" s="779"/>
      <c r="O1565" s="779"/>
      <c r="P1565" s="782"/>
      <c r="Q1565" s="782"/>
      <c r="R1565" s="785"/>
      <c r="U1565" s="562"/>
      <c r="V1565" s="567"/>
      <c r="W1565" s="561"/>
      <c r="X1565" s="585"/>
      <c r="Y1565" s="586"/>
      <c r="Z1565" s="494"/>
      <c r="AA1565" s="501"/>
      <c r="AB1565" s="517"/>
      <c r="AC1565" s="518"/>
      <c r="AD1565" s="582"/>
      <c r="AE1565" s="494"/>
      <c r="AF1565" s="494"/>
      <c r="AG1565" s="494"/>
    </row>
    <row r="1566" spans="2:33" s="480" customFormat="1" ht="12.75" customHeight="1">
      <c r="B1566" s="773">
        <v>383</v>
      </c>
      <c r="C1566" s="850" t="s">
        <v>923</v>
      </c>
      <c r="D1566" s="819"/>
      <c r="E1566" s="791">
        <f t="shared" si="130"/>
        <v>0</v>
      </c>
      <c r="F1566" s="777">
        <f>E1566</f>
        <v>0</v>
      </c>
      <c r="G1566" s="793" t="e">
        <f>F1566*(1+$L$5)</f>
        <v>#REF!</v>
      </c>
      <c r="H1566" s="464" t="s">
        <v>207</v>
      </c>
      <c r="I1566" s="252"/>
      <c r="J1566" s="448">
        <f t="shared" si="131"/>
        <v>0</v>
      </c>
      <c r="K1566" s="439" t="e">
        <f>#REF!*(1-$O$5)</f>
        <v>#REF!</v>
      </c>
      <c r="L1566" s="796" t="e">
        <f>SUM(K1566*J1566,J1567*K1567,J1568*K1568,J1569*K1569)</f>
        <v>#REF!</v>
      </c>
      <c r="M1566" s="799"/>
      <c r="N1566" s="777" t="e">
        <f>M1566*L1566</f>
        <v>#REF!</v>
      </c>
      <c r="O1566" s="777" t="e">
        <f>N1566*(1+$R$5)</f>
        <v>#REF!</v>
      </c>
      <c r="P1566" s="780" t="e">
        <f>N1566+M1566*F1566</f>
        <v>#REF!</v>
      </c>
      <c r="Q1566" s="780" t="e">
        <f>M1566*G1566+O1566</f>
        <v>#REF!</v>
      </c>
      <c r="R1566" s="783" t="e">
        <f>Q1566*(1+$U$5)</f>
        <v>#REF!</v>
      </c>
      <c r="U1566" s="562"/>
      <c r="V1566" s="567"/>
      <c r="W1566" s="561"/>
      <c r="X1566" s="585"/>
      <c r="Y1566" s="586"/>
      <c r="Z1566" s="494"/>
      <c r="AA1566" s="501"/>
      <c r="AB1566" s="517"/>
      <c r="AC1566" s="518"/>
      <c r="AD1566" s="582"/>
      <c r="AE1566" s="494"/>
      <c r="AF1566" s="494"/>
      <c r="AG1566" s="494"/>
    </row>
    <row r="1567" spans="2:33" s="480" customFormat="1">
      <c r="B1567" s="786"/>
      <c r="C1567" s="850"/>
      <c r="D1567" s="790"/>
      <c r="E1567" s="791"/>
      <c r="F1567" s="778"/>
      <c r="G1567" s="794"/>
      <c r="H1567" s="458" t="s">
        <v>185</v>
      </c>
      <c r="I1567" s="252"/>
      <c r="J1567" s="448">
        <f t="shared" si="131"/>
        <v>0</v>
      </c>
      <c r="K1567" s="439" t="e">
        <f>#REF!*(1-$O$5)</f>
        <v>#REF!</v>
      </c>
      <c r="L1567" s="797"/>
      <c r="M1567" s="800"/>
      <c r="N1567" s="778"/>
      <c r="O1567" s="778"/>
      <c r="P1567" s="781"/>
      <c r="Q1567" s="781"/>
      <c r="R1567" s="784"/>
      <c r="U1567" s="562"/>
      <c r="V1567" s="567"/>
      <c r="W1567" s="561"/>
      <c r="X1567" s="585"/>
      <c r="Y1567" s="586"/>
      <c r="Z1567" s="494"/>
      <c r="AA1567" s="501"/>
      <c r="AB1567" s="517"/>
      <c r="AC1567" s="518"/>
      <c r="AD1567" s="582"/>
      <c r="AE1567" s="494"/>
      <c r="AF1567" s="494"/>
      <c r="AG1567" s="494"/>
    </row>
    <row r="1568" spans="2:33" s="480" customFormat="1">
      <c r="B1568" s="786"/>
      <c r="C1568" s="850"/>
      <c r="D1568" s="790"/>
      <c r="E1568" s="791"/>
      <c r="F1568" s="778"/>
      <c r="G1568" s="794"/>
      <c r="H1568" s="458" t="s">
        <v>220</v>
      </c>
      <c r="I1568" s="252">
        <v>10</v>
      </c>
      <c r="J1568" s="448">
        <f t="shared" si="131"/>
        <v>0.16666666666666666</v>
      </c>
      <c r="K1568" s="439" t="e">
        <f>#REF!*(1-$O$5)</f>
        <v>#REF!</v>
      </c>
      <c r="L1568" s="797"/>
      <c r="M1568" s="800"/>
      <c r="N1568" s="778"/>
      <c r="O1568" s="778"/>
      <c r="P1568" s="781"/>
      <c r="Q1568" s="781"/>
      <c r="R1568" s="784"/>
      <c r="U1568" s="562"/>
      <c r="V1568" s="567"/>
      <c r="W1568" s="561"/>
      <c r="X1568" s="585"/>
      <c r="Y1568" s="586"/>
      <c r="Z1568" s="494"/>
      <c r="AA1568" s="501"/>
      <c r="AB1568" s="517"/>
      <c r="AC1568" s="518"/>
      <c r="AD1568" s="582"/>
      <c r="AE1568" s="494"/>
      <c r="AF1568" s="494"/>
      <c r="AG1568" s="494"/>
    </row>
    <row r="1569" spans="2:34" s="480" customFormat="1">
      <c r="B1569" s="786"/>
      <c r="C1569" s="850"/>
      <c r="D1569" s="790"/>
      <c r="E1569" s="791"/>
      <c r="F1569" s="779"/>
      <c r="G1569" s="795"/>
      <c r="H1569" s="458" t="s">
        <v>226</v>
      </c>
      <c r="I1569" s="252"/>
      <c r="J1569" s="448">
        <f t="shared" si="131"/>
        <v>0</v>
      </c>
      <c r="K1569" s="439" t="e">
        <f>#REF!*(1-$O$5)</f>
        <v>#REF!</v>
      </c>
      <c r="L1569" s="798"/>
      <c r="M1569" s="801"/>
      <c r="N1569" s="779"/>
      <c r="O1569" s="779"/>
      <c r="P1569" s="782"/>
      <c r="Q1569" s="782"/>
      <c r="R1569" s="785"/>
      <c r="U1569" s="562"/>
      <c r="V1569" s="567"/>
      <c r="W1569" s="561"/>
      <c r="X1569" s="585"/>
      <c r="Y1569" s="586"/>
      <c r="Z1569" s="494"/>
      <c r="AA1569" s="501"/>
      <c r="AB1569" s="517"/>
      <c r="AC1569" s="518"/>
      <c r="AD1569" s="582"/>
      <c r="AE1569" s="494"/>
      <c r="AF1569" s="494"/>
      <c r="AG1569" s="494"/>
    </row>
    <row r="1570" spans="2:34" s="480" customFormat="1" ht="12.75" customHeight="1">
      <c r="B1570" s="773">
        <v>384</v>
      </c>
      <c r="C1570" s="850" t="s">
        <v>923</v>
      </c>
      <c r="D1570" s="819"/>
      <c r="E1570" s="791">
        <f t="shared" si="130"/>
        <v>0</v>
      </c>
      <c r="F1570" s="777">
        <f>E1570</f>
        <v>0</v>
      </c>
      <c r="G1570" s="793" t="e">
        <f>F1570*(1+$L$5)</f>
        <v>#REF!</v>
      </c>
      <c r="H1570" s="464" t="s">
        <v>207</v>
      </c>
      <c r="I1570" s="252"/>
      <c r="J1570" s="448">
        <f t="shared" si="131"/>
        <v>0</v>
      </c>
      <c r="K1570" s="439" t="e">
        <f>#REF!*(1-$O$5)</f>
        <v>#REF!</v>
      </c>
      <c r="L1570" s="796" t="e">
        <f>SUM(K1570*J1570,J1571*K1571,J1572*K1572,J1573*K1573)</f>
        <v>#REF!</v>
      </c>
      <c r="M1570" s="799"/>
      <c r="N1570" s="777" t="e">
        <f>M1570*L1570</f>
        <v>#REF!</v>
      </c>
      <c r="O1570" s="777" t="e">
        <f>N1570*(1+$R$5)</f>
        <v>#REF!</v>
      </c>
      <c r="P1570" s="780" t="e">
        <f>N1570+M1570*F1570</f>
        <v>#REF!</v>
      </c>
      <c r="Q1570" s="780" t="e">
        <f>M1570*G1570+O1570</f>
        <v>#REF!</v>
      </c>
      <c r="R1570" s="783" t="e">
        <f>Q1570*(1+$U$5)</f>
        <v>#REF!</v>
      </c>
      <c r="U1570" s="851"/>
      <c r="V1570" s="852"/>
      <c r="W1570" s="890"/>
      <c r="X1570" s="901"/>
      <c r="Y1570" s="898"/>
      <c r="Z1570" s="494"/>
      <c r="AA1570" s="501"/>
      <c r="AB1570" s="517"/>
      <c r="AC1570" s="518"/>
      <c r="AD1570" s="582"/>
      <c r="AE1570" s="494"/>
      <c r="AF1570" s="494"/>
      <c r="AG1570" s="494"/>
    </row>
    <row r="1571" spans="2:34" s="480" customFormat="1" ht="12" customHeight="1">
      <c r="B1571" s="786"/>
      <c r="C1571" s="850"/>
      <c r="D1571" s="790"/>
      <c r="E1571" s="791"/>
      <c r="F1571" s="778"/>
      <c r="G1571" s="794"/>
      <c r="H1571" s="458" t="s">
        <v>185</v>
      </c>
      <c r="I1571" s="252"/>
      <c r="J1571" s="448">
        <f t="shared" si="131"/>
        <v>0</v>
      </c>
      <c r="K1571" s="439" t="e">
        <f>#REF!*(1-$O$5)</f>
        <v>#REF!</v>
      </c>
      <c r="L1571" s="797"/>
      <c r="M1571" s="800"/>
      <c r="N1571" s="778"/>
      <c r="O1571" s="778"/>
      <c r="P1571" s="781"/>
      <c r="Q1571" s="781"/>
      <c r="R1571" s="784"/>
      <c r="U1571" s="851"/>
      <c r="V1571" s="852"/>
      <c r="W1571" s="890"/>
      <c r="X1571" s="901"/>
      <c r="Y1571" s="898"/>
      <c r="Z1571" s="494"/>
      <c r="AA1571" s="501"/>
      <c r="AB1571" s="517"/>
      <c r="AC1571" s="518"/>
      <c r="AD1571" s="582"/>
      <c r="AE1571" s="494"/>
      <c r="AF1571" s="494"/>
      <c r="AG1571" s="494"/>
    </row>
    <row r="1572" spans="2:34" s="480" customFormat="1" ht="12.75" customHeight="1">
      <c r="B1572" s="786"/>
      <c r="C1572" s="850"/>
      <c r="D1572" s="790"/>
      <c r="E1572" s="791"/>
      <c r="F1572" s="778"/>
      <c r="G1572" s="794"/>
      <c r="H1572" s="458" t="s">
        <v>220</v>
      </c>
      <c r="I1572" s="252">
        <v>11</v>
      </c>
      <c r="J1572" s="448">
        <f t="shared" si="131"/>
        <v>0.18333333333333332</v>
      </c>
      <c r="K1572" s="439" t="e">
        <f>#REF!*(1-$O$5)</f>
        <v>#REF!</v>
      </c>
      <c r="L1572" s="797"/>
      <c r="M1572" s="800"/>
      <c r="N1572" s="778"/>
      <c r="O1572" s="778"/>
      <c r="P1572" s="781"/>
      <c r="Q1572" s="781"/>
      <c r="R1572" s="784"/>
      <c r="U1572" s="851"/>
      <c r="V1572" s="852"/>
      <c r="W1572" s="890"/>
      <c r="X1572" s="901"/>
      <c r="Y1572" s="898"/>
      <c r="Z1572" s="494"/>
      <c r="AA1572" s="501"/>
      <c r="AB1572" s="517"/>
      <c r="AC1572" s="518"/>
      <c r="AD1572" s="582"/>
      <c r="AE1572" s="494"/>
      <c r="AF1572" s="494"/>
      <c r="AG1572" s="494"/>
    </row>
    <row r="1573" spans="2:34" s="480" customFormat="1" ht="12.75" customHeight="1">
      <c r="B1573" s="786"/>
      <c r="C1573" s="850"/>
      <c r="D1573" s="790"/>
      <c r="E1573" s="791"/>
      <c r="F1573" s="779"/>
      <c r="G1573" s="795"/>
      <c r="H1573" s="458" t="s">
        <v>226</v>
      </c>
      <c r="I1573" s="252"/>
      <c r="J1573" s="448">
        <f t="shared" si="131"/>
        <v>0</v>
      </c>
      <c r="K1573" s="439" t="e">
        <f>#REF!*(1-$O$5)</f>
        <v>#REF!</v>
      </c>
      <c r="L1573" s="798"/>
      <c r="M1573" s="801"/>
      <c r="N1573" s="779"/>
      <c r="O1573" s="779"/>
      <c r="P1573" s="782"/>
      <c r="Q1573" s="782"/>
      <c r="R1573" s="785"/>
      <c r="U1573" s="851"/>
      <c r="V1573" s="852"/>
      <c r="W1573" s="890"/>
      <c r="X1573" s="901"/>
      <c r="Y1573" s="898"/>
      <c r="Z1573" s="494"/>
      <c r="AA1573" s="501"/>
      <c r="AB1573" s="517"/>
      <c r="AC1573" s="518"/>
      <c r="AD1573" s="582"/>
      <c r="AE1573" s="494"/>
      <c r="AF1573" s="494"/>
      <c r="AG1573" s="494"/>
    </row>
    <row r="1574" spans="2:34" s="494" customFormat="1" ht="18.75" customHeight="1">
      <c r="B1574" s="462"/>
      <c r="C1574" s="463"/>
      <c r="H1574" s="561"/>
      <c r="I1574" s="554"/>
      <c r="J1574" s="574"/>
      <c r="K1574" s="550"/>
      <c r="M1574" s="501"/>
      <c r="N1574" s="517"/>
      <c r="O1574" s="518"/>
      <c r="P1574" s="574"/>
      <c r="Q1574" s="557"/>
      <c r="R1574" s="505"/>
      <c r="S1574" s="505"/>
      <c r="T1574" s="541"/>
      <c r="U1574" s="541"/>
      <c r="V1574" s="541"/>
      <c r="Y1574" s="462"/>
      <c r="Z1574" s="585"/>
      <c r="AE1574" s="501"/>
      <c r="AF1574" s="517"/>
      <c r="AG1574" s="518"/>
      <c r="AH1574" s="574"/>
    </row>
    <row r="1575" spans="2:34" s="494" customFormat="1" ht="18.75" customHeight="1">
      <c r="B1575" s="462"/>
      <c r="C1575" s="463"/>
      <c r="H1575" s="259">
        <f>F4</f>
        <v>0</v>
      </c>
      <c r="I1575" s="554"/>
      <c r="J1575" s="574"/>
      <c r="K1575" s="550"/>
      <c r="M1575" s="501"/>
      <c r="N1575" s="517"/>
      <c r="O1575" s="518"/>
      <c r="P1575" s="574"/>
      <c r="Q1575" s="557"/>
      <c r="R1575" s="505"/>
      <c r="S1575" s="505"/>
      <c r="T1575" s="541"/>
      <c r="U1575" s="541"/>
      <c r="V1575" s="541"/>
      <c r="Y1575" s="462"/>
      <c r="Z1575" s="585"/>
      <c r="AE1575" s="501"/>
      <c r="AF1575" s="517"/>
      <c r="AG1575" s="518"/>
      <c r="AH1575" s="574"/>
    </row>
    <row r="1576" spans="2:34" ht="62.25" customHeight="1">
      <c r="B1576" s="449" t="s">
        <v>154</v>
      </c>
      <c r="C1576" s="430" t="s">
        <v>274</v>
      </c>
      <c r="D1576" s="444" t="s">
        <v>235</v>
      </c>
      <c r="E1576" s="444" t="s">
        <v>236</v>
      </c>
      <c r="F1576" s="446" t="s">
        <v>247</v>
      </c>
      <c r="G1576" s="434" t="s">
        <v>465</v>
      </c>
      <c r="H1576" s="435" t="s">
        <v>182</v>
      </c>
      <c r="I1576" s="437" t="s">
        <v>227</v>
      </c>
      <c r="J1576" s="437" t="s">
        <v>225</v>
      </c>
      <c r="K1576" s="437" t="s">
        <v>237</v>
      </c>
      <c r="L1576" s="437" t="s">
        <v>240</v>
      </c>
      <c r="M1576" s="437" t="s">
        <v>472</v>
      </c>
      <c r="N1576" s="437" t="s">
        <v>245</v>
      </c>
      <c r="O1576" s="437" t="s">
        <v>466</v>
      </c>
      <c r="P1576" s="456" t="s">
        <v>246</v>
      </c>
      <c r="Q1576" s="456" t="s">
        <v>316</v>
      </c>
      <c r="R1576" s="456" t="s">
        <v>391</v>
      </c>
      <c r="W1576" s="494"/>
      <c r="X1576" s="494"/>
      <c r="Y1576" s="494"/>
      <c r="Z1576" s="494"/>
      <c r="AA1576" s="484"/>
      <c r="AB1576" s="484"/>
      <c r="AC1576" s="513"/>
      <c r="AD1576" s="484"/>
      <c r="AE1576" s="494"/>
      <c r="AF1576" s="494"/>
      <c r="AG1576" s="494"/>
    </row>
    <row r="1577" spans="2:34" ht="17.25" customHeight="1">
      <c r="B1577" s="878">
        <v>385</v>
      </c>
      <c r="C1577" s="910" t="s">
        <v>924</v>
      </c>
      <c r="D1577" s="819"/>
      <c r="E1577" s="791">
        <f t="shared" ref="E1577" si="132">D1577*$I$5</f>
        <v>0</v>
      </c>
      <c r="F1577" s="777">
        <f>E1577</f>
        <v>0</v>
      </c>
      <c r="G1577" s="793" t="e">
        <f>F1577*(1+$L$5)</f>
        <v>#REF!</v>
      </c>
      <c r="H1577" s="464" t="s">
        <v>207</v>
      </c>
      <c r="I1577" s="252"/>
      <c r="J1577" s="448">
        <f t="shared" ref="J1577:J1612" si="133">I1577/60</f>
        <v>0</v>
      </c>
      <c r="K1577" s="439" t="e">
        <f>#REF!*(1-$O$5)</f>
        <v>#REF!</v>
      </c>
      <c r="L1577" s="796" t="e">
        <f>SUM(K1577*J1577,J1578*K1578,J1579*K1579,J1580*K1580)</f>
        <v>#REF!</v>
      </c>
      <c r="M1577" s="799"/>
      <c r="N1577" s="777" t="e">
        <f>M1577*L1577</f>
        <v>#REF!</v>
      </c>
      <c r="O1577" s="777" t="e">
        <f>N1577*(1+$R$5)</f>
        <v>#REF!</v>
      </c>
      <c r="P1577" s="780" t="e">
        <f>N1577+M1577*F1577</f>
        <v>#REF!</v>
      </c>
      <c r="Q1577" s="780" t="e">
        <f>M1577*G1577+O1577</f>
        <v>#REF!</v>
      </c>
      <c r="R1577" s="783" t="e">
        <f>Q1577*(1+$U$5)</f>
        <v>#REF!</v>
      </c>
      <c r="U1577" s="851"/>
      <c r="V1577" s="852"/>
      <c r="W1577" s="890"/>
      <c r="X1577" s="907"/>
      <c r="Y1577" s="921"/>
      <c r="Z1577" s="494"/>
      <c r="AA1577" s="501"/>
      <c r="AB1577" s="517"/>
      <c r="AC1577" s="518"/>
      <c r="AD1577" s="577"/>
      <c r="AE1577" s="494"/>
      <c r="AF1577" s="494"/>
      <c r="AG1577" s="494"/>
    </row>
    <row r="1578" spans="2:34" ht="17.25" customHeight="1">
      <c r="B1578" s="879"/>
      <c r="C1578" s="910"/>
      <c r="D1578" s="790"/>
      <c r="E1578" s="791"/>
      <c r="F1578" s="778"/>
      <c r="G1578" s="794"/>
      <c r="H1578" s="458" t="s">
        <v>185</v>
      </c>
      <c r="I1578" s="252"/>
      <c r="J1578" s="448">
        <f t="shared" si="133"/>
        <v>0</v>
      </c>
      <c r="K1578" s="439" t="e">
        <f>#REF!*(1-$O$5)</f>
        <v>#REF!</v>
      </c>
      <c r="L1578" s="797"/>
      <c r="M1578" s="800"/>
      <c r="N1578" s="778"/>
      <c r="O1578" s="778"/>
      <c r="P1578" s="781"/>
      <c r="Q1578" s="781"/>
      <c r="R1578" s="784"/>
      <c r="U1578" s="851"/>
      <c r="V1578" s="852"/>
      <c r="W1578" s="890"/>
      <c r="X1578" s="907"/>
      <c r="Y1578" s="921"/>
      <c r="Z1578" s="494"/>
      <c r="AA1578" s="501"/>
      <c r="AB1578" s="517"/>
      <c r="AC1578" s="518"/>
      <c r="AD1578" s="577"/>
      <c r="AE1578" s="494"/>
      <c r="AF1578" s="494"/>
      <c r="AG1578" s="494"/>
    </row>
    <row r="1579" spans="2:34" ht="17.25" customHeight="1">
      <c r="B1579" s="879"/>
      <c r="C1579" s="910"/>
      <c r="D1579" s="790"/>
      <c r="E1579" s="791"/>
      <c r="F1579" s="778"/>
      <c r="G1579" s="794"/>
      <c r="H1579" s="458" t="s">
        <v>220</v>
      </c>
      <c r="I1579" s="252">
        <v>11</v>
      </c>
      <c r="J1579" s="448">
        <f t="shared" si="133"/>
        <v>0.18333333333333332</v>
      </c>
      <c r="K1579" s="439" t="e">
        <f>#REF!*(1-$O$5)</f>
        <v>#REF!</v>
      </c>
      <c r="L1579" s="797"/>
      <c r="M1579" s="800"/>
      <c r="N1579" s="778"/>
      <c r="O1579" s="778"/>
      <c r="P1579" s="781"/>
      <c r="Q1579" s="781"/>
      <c r="R1579" s="784"/>
      <c r="U1579" s="851"/>
      <c r="V1579" s="852"/>
      <c r="W1579" s="890"/>
      <c r="X1579" s="907"/>
      <c r="Y1579" s="921"/>
      <c r="Z1579" s="494"/>
      <c r="AA1579" s="501"/>
      <c r="AB1579" s="517"/>
      <c r="AC1579" s="518"/>
      <c r="AD1579" s="577"/>
      <c r="AE1579" s="494"/>
      <c r="AF1579" s="494"/>
      <c r="AG1579" s="494"/>
    </row>
    <row r="1580" spans="2:34" ht="17.25" customHeight="1">
      <c r="B1580" s="879"/>
      <c r="C1580" s="911"/>
      <c r="D1580" s="790"/>
      <c r="E1580" s="791"/>
      <c r="F1580" s="779"/>
      <c r="G1580" s="795"/>
      <c r="H1580" s="458" t="s">
        <v>226</v>
      </c>
      <c r="I1580" s="252"/>
      <c r="J1580" s="448">
        <f t="shared" si="133"/>
        <v>0</v>
      </c>
      <c r="K1580" s="439" t="e">
        <f>#REF!*(1-$O$5)</f>
        <v>#REF!</v>
      </c>
      <c r="L1580" s="798"/>
      <c r="M1580" s="801"/>
      <c r="N1580" s="779"/>
      <c r="O1580" s="779"/>
      <c r="P1580" s="782"/>
      <c r="Q1580" s="782"/>
      <c r="R1580" s="785"/>
      <c r="U1580" s="851"/>
      <c r="V1580" s="852"/>
      <c r="W1580" s="890"/>
      <c r="X1580" s="907"/>
      <c r="Y1580" s="921"/>
      <c r="Z1580" s="494"/>
      <c r="AA1580" s="501"/>
      <c r="AB1580" s="517"/>
      <c r="AC1580" s="518"/>
      <c r="AD1580" s="577"/>
      <c r="AE1580" s="494"/>
      <c r="AF1580" s="494"/>
      <c r="AG1580" s="494"/>
    </row>
    <row r="1581" spans="2:34" ht="17.25" customHeight="1">
      <c r="B1581" s="878">
        <v>386</v>
      </c>
      <c r="C1581" s="909" t="s">
        <v>925</v>
      </c>
      <c r="D1581" s="819"/>
      <c r="E1581" s="791">
        <f t="shared" ref="E1581:E1609" si="134">D1581*$I$5</f>
        <v>0</v>
      </c>
      <c r="F1581" s="777">
        <f>E1581</f>
        <v>0</v>
      </c>
      <c r="G1581" s="793" t="e">
        <f>F1581*(1+$L$5)</f>
        <v>#REF!</v>
      </c>
      <c r="H1581" s="464" t="s">
        <v>207</v>
      </c>
      <c r="I1581" s="252"/>
      <c r="J1581" s="448">
        <f t="shared" si="133"/>
        <v>0</v>
      </c>
      <c r="K1581" s="439" t="e">
        <f>#REF!*(1-$O$5)</f>
        <v>#REF!</v>
      </c>
      <c r="L1581" s="796" t="e">
        <f>SUM(K1581*J1581,J1582*K1582,J1583*K1583,J1584*K1584)</f>
        <v>#REF!</v>
      </c>
      <c r="M1581" s="799"/>
      <c r="N1581" s="777" t="e">
        <f>M1581*L1581</f>
        <v>#REF!</v>
      </c>
      <c r="O1581" s="777" t="e">
        <f>N1581*(1+$R$5)</f>
        <v>#REF!</v>
      </c>
      <c r="P1581" s="780" t="e">
        <f>N1581+M1581*F1581</f>
        <v>#REF!</v>
      </c>
      <c r="Q1581" s="780" t="e">
        <f>M1581*G1581+O1581</f>
        <v>#REF!</v>
      </c>
      <c r="R1581" s="783" t="e">
        <f>Q1581*(1+$U$5)</f>
        <v>#REF!</v>
      </c>
      <c r="U1581" s="851"/>
      <c r="V1581" s="852"/>
      <c r="W1581" s="890"/>
      <c r="X1581" s="907"/>
      <c r="Y1581" s="921"/>
      <c r="Z1581" s="494"/>
      <c r="AA1581" s="501"/>
      <c r="AB1581" s="517"/>
      <c r="AC1581" s="518"/>
      <c r="AD1581" s="577"/>
      <c r="AE1581" s="494"/>
      <c r="AF1581" s="494"/>
      <c r="AG1581" s="494"/>
    </row>
    <row r="1582" spans="2:34" ht="17.25" customHeight="1">
      <c r="B1582" s="879"/>
      <c r="C1582" s="910"/>
      <c r="D1582" s="790"/>
      <c r="E1582" s="791"/>
      <c r="F1582" s="778"/>
      <c r="G1582" s="794"/>
      <c r="H1582" s="458" t="s">
        <v>185</v>
      </c>
      <c r="I1582" s="252"/>
      <c r="J1582" s="448">
        <f t="shared" si="133"/>
        <v>0</v>
      </c>
      <c r="K1582" s="439" t="e">
        <f>#REF!*(1-$O$5)</f>
        <v>#REF!</v>
      </c>
      <c r="L1582" s="797"/>
      <c r="M1582" s="800"/>
      <c r="N1582" s="778"/>
      <c r="O1582" s="778"/>
      <c r="P1582" s="781"/>
      <c r="Q1582" s="781"/>
      <c r="R1582" s="784"/>
      <c r="U1582" s="851"/>
      <c r="V1582" s="852"/>
      <c r="W1582" s="890"/>
      <c r="X1582" s="907"/>
      <c r="Y1582" s="921"/>
      <c r="Z1582" s="494"/>
      <c r="AA1582" s="501"/>
      <c r="AB1582" s="517"/>
      <c r="AC1582" s="518"/>
      <c r="AD1582" s="577"/>
      <c r="AE1582" s="494"/>
      <c r="AF1582" s="494"/>
      <c r="AG1582" s="494"/>
    </row>
    <row r="1583" spans="2:34" ht="17.25" customHeight="1">
      <c r="B1583" s="879"/>
      <c r="C1583" s="910"/>
      <c r="D1583" s="790"/>
      <c r="E1583" s="791"/>
      <c r="F1583" s="778"/>
      <c r="G1583" s="794"/>
      <c r="H1583" s="458" t="s">
        <v>220</v>
      </c>
      <c r="I1583" s="252">
        <v>12</v>
      </c>
      <c r="J1583" s="448">
        <f t="shared" si="133"/>
        <v>0.2</v>
      </c>
      <c r="K1583" s="439" t="e">
        <f>#REF!*(1-$O$5)</f>
        <v>#REF!</v>
      </c>
      <c r="L1583" s="797"/>
      <c r="M1583" s="800"/>
      <c r="N1583" s="778"/>
      <c r="O1583" s="778"/>
      <c r="P1583" s="781"/>
      <c r="Q1583" s="781"/>
      <c r="R1583" s="784"/>
      <c r="U1583" s="851"/>
      <c r="V1583" s="852"/>
      <c r="W1583" s="890"/>
      <c r="X1583" s="907"/>
      <c r="Y1583" s="921"/>
      <c r="Z1583" s="494"/>
      <c r="AA1583" s="501"/>
      <c r="AB1583" s="517"/>
      <c r="AC1583" s="518"/>
      <c r="AD1583" s="577"/>
      <c r="AE1583" s="494"/>
      <c r="AF1583" s="494"/>
      <c r="AG1583" s="494"/>
    </row>
    <row r="1584" spans="2:34" ht="17.25" customHeight="1">
      <c r="B1584" s="879"/>
      <c r="C1584" s="911"/>
      <c r="D1584" s="790"/>
      <c r="E1584" s="791"/>
      <c r="F1584" s="779"/>
      <c r="G1584" s="795"/>
      <c r="H1584" s="458" t="s">
        <v>226</v>
      </c>
      <c r="I1584" s="252"/>
      <c r="J1584" s="448">
        <f t="shared" si="133"/>
        <v>0</v>
      </c>
      <c r="K1584" s="439" t="e">
        <f>#REF!*(1-$O$5)</f>
        <v>#REF!</v>
      </c>
      <c r="L1584" s="798"/>
      <c r="M1584" s="801"/>
      <c r="N1584" s="779"/>
      <c r="O1584" s="779"/>
      <c r="P1584" s="782"/>
      <c r="Q1584" s="782"/>
      <c r="R1584" s="785"/>
      <c r="U1584" s="851"/>
      <c r="V1584" s="852"/>
      <c r="W1584" s="890"/>
      <c r="X1584" s="907"/>
      <c r="Y1584" s="921"/>
      <c r="Z1584" s="494"/>
      <c r="AA1584" s="501"/>
      <c r="AB1584" s="517"/>
      <c r="AC1584" s="518"/>
      <c r="AD1584" s="577"/>
      <c r="AE1584" s="494"/>
      <c r="AF1584" s="494"/>
      <c r="AG1584" s="494"/>
    </row>
    <row r="1585" spans="2:33" ht="17.25" customHeight="1">
      <c r="B1585" s="878">
        <v>387</v>
      </c>
      <c r="C1585" s="880" t="s">
        <v>862</v>
      </c>
      <c r="D1585" s="819"/>
      <c r="E1585" s="791">
        <f t="shared" si="134"/>
        <v>0</v>
      </c>
      <c r="F1585" s="777">
        <f>E1585</f>
        <v>0</v>
      </c>
      <c r="G1585" s="793" t="e">
        <f>F1585*(1+$L$5)</f>
        <v>#REF!</v>
      </c>
      <c r="H1585" s="464" t="s">
        <v>207</v>
      </c>
      <c r="I1585" s="252"/>
      <c r="J1585" s="448">
        <f t="shared" si="133"/>
        <v>0</v>
      </c>
      <c r="K1585" s="439" t="e">
        <f>#REF!*(1-$O$5)</f>
        <v>#REF!</v>
      </c>
      <c r="L1585" s="796" t="e">
        <f>SUM(K1585*J1585,J1586*K1586,J1587*K1587,J1588*K1588)</f>
        <v>#REF!</v>
      </c>
      <c r="M1585" s="799">
        <v>1</v>
      </c>
      <c r="N1585" s="777" t="e">
        <f>M1585*L1585</f>
        <v>#REF!</v>
      </c>
      <c r="O1585" s="777" t="e">
        <f>N1585*(1+$R$5)</f>
        <v>#REF!</v>
      </c>
      <c r="P1585" s="780" t="e">
        <f>N1585+M1585*F1585</f>
        <v>#REF!</v>
      </c>
      <c r="Q1585" s="780" t="e">
        <f>M1585*G1585+O1585</f>
        <v>#REF!</v>
      </c>
      <c r="R1585" s="783" t="e">
        <f>Q1585*(1+$U$5)</f>
        <v>#REF!</v>
      </c>
      <c r="U1585" s="562"/>
      <c r="V1585" s="567"/>
      <c r="W1585" s="561"/>
      <c r="X1585" s="569"/>
      <c r="Y1585" s="587"/>
      <c r="Z1585" s="494"/>
      <c r="AA1585" s="501"/>
      <c r="AB1585" s="517"/>
      <c r="AC1585" s="518"/>
      <c r="AD1585" s="577"/>
      <c r="AE1585" s="494"/>
      <c r="AF1585" s="494"/>
      <c r="AG1585" s="494"/>
    </row>
    <row r="1586" spans="2:33" ht="17.25" customHeight="1">
      <c r="B1586" s="879"/>
      <c r="C1586" s="880"/>
      <c r="D1586" s="790"/>
      <c r="E1586" s="791"/>
      <c r="F1586" s="778"/>
      <c r="G1586" s="794"/>
      <c r="H1586" s="458" t="s">
        <v>185</v>
      </c>
      <c r="I1586" s="252"/>
      <c r="J1586" s="448">
        <f t="shared" si="133"/>
        <v>0</v>
      </c>
      <c r="K1586" s="439" t="e">
        <f>#REF!*(1-$O$5)</f>
        <v>#REF!</v>
      </c>
      <c r="L1586" s="797"/>
      <c r="M1586" s="800"/>
      <c r="N1586" s="778"/>
      <c r="O1586" s="778"/>
      <c r="P1586" s="781"/>
      <c r="Q1586" s="781"/>
      <c r="R1586" s="784"/>
      <c r="U1586" s="562"/>
      <c r="V1586" s="567"/>
      <c r="W1586" s="561"/>
      <c r="X1586" s="569"/>
      <c r="Y1586" s="587"/>
      <c r="Z1586" s="494"/>
      <c r="AA1586" s="501"/>
      <c r="AB1586" s="517"/>
      <c r="AC1586" s="518"/>
      <c r="AD1586" s="577"/>
      <c r="AE1586" s="494"/>
      <c r="AF1586" s="494"/>
      <c r="AG1586" s="494"/>
    </row>
    <row r="1587" spans="2:33" ht="17.25" customHeight="1">
      <c r="B1587" s="879"/>
      <c r="C1587" s="880"/>
      <c r="D1587" s="790"/>
      <c r="E1587" s="791"/>
      <c r="F1587" s="778"/>
      <c r="G1587" s="794"/>
      <c r="H1587" s="458" t="s">
        <v>220</v>
      </c>
      <c r="I1587" s="252">
        <v>60</v>
      </c>
      <c r="J1587" s="448">
        <f t="shared" si="133"/>
        <v>1</v>
      </c>
      <c r="K1587" s="439" t="e">
        <f>#REF!*(1-$O$5)</f>
        <v>#REF!</v>
      </c>
      <c r="L1587" s="797"/>
      <c r="M1587" s="800"/>
      <c r="N1587" s="778"/>
      <c r="O1587" s="778"/>
      <c r="P1587" s="781"/>
      <c r="Q1587" s="781"/>
      <c r="R1587" s="784"/>
      <c r="U1587" s="562"/>
      <c r="V1587" s="567"/>
      <c r="W1587" s="561"/>
      <c r="X1587" s="569"/>
      <c r="Y1587" s="587"/>
      <c r="Z1587" s="494"/>
      <c r="AA1587" s="501"/>
      <c r="AB1587" s="517"/>
      <c r="AC1587" s="518"/>
      <c r="AD1587" s="577"/>
      <c r="AE1587" s="494"/>
      <c r="AF1587" s="494"/>
      <c r="AG1587" s="494"/>
    </row>
    <row r="1588" spans="2:33" ht="17.25" customHeight="1">
      <c r="B1588" s="879"/>
      <c r="C1588" s="880"/>
      <c r="D1588" s="790"/>
      <c r="E1588" s="791"/>
      <c r="F1588" s="779"/>
      <c r="G1588" s="795"/>
      <c r="H1588" s="458" t="s">
        <v>226</v>
      </c>
      <c r="I1588" s="252">
        <v>60</v>
      </c>
      <c r="J1588" s="448">
        <f t="shared" si="133"/>
        <v>1</v>
      </c>
      <c r="K1588" s="439" t="e">
        <f>#REF!*(1-$O$5)</f>
        <v>#REF!</v>
      </c>
      <c r="L1588" s="798"/>
      <c r="M1588" s="801"/>
      <c r="N1588" s="779"/>
      <c r="O1588" s="779"/>
      <c r="P1588" s="782"/>
      <c r="Q1588" s="782"/>
      <c r="R1588" s="785"/>
      <c r="U1588" s="562"/>
      <c r="V1588" s="567"/>
      <c r="W1588" s="561"/>
      <c r="X1588" s="569"/>
      <c r="Y1588" s="587"/>
      <c r="Z1588" s="494"/>
      <c r="AA1588" s="501"/>
      <c r="AB1588" s="517"/>
      <c r="AC1588" s="518"/>
      <c r="AD1588" s="577"/>
      <c r="AE1588" s="494"/>
      <c r="AF1588" s="494"/>
      <c r="AG1588" s="494"/>
    </row>
    <row r="1589" spans="2:33" ht="14.25" customHeight="1">
      <c r="B1589" s="878">
        <v>388</v>
      </c>
      <c r="C1589" s="880" t="s">
        <v>926</v>
      </c>
      <c r="D1589" s="819"/>
      <c r="E1589" s="791">
        <f t="shared" si="134"/>
        <v>0</v>
      </c>
      <c r="F1589" s="777">
        <f>E1589</f>
        <v>0</v>
      </c>
      <c r="G1589" s="793" t="e">
        <f>F1589*(1+$L$5)</f>
        <v>#REF!</v>
      </c>
      <c r="H1589" s="464" t="s">
        <v>207</v>
      </c>
      <c r="I1589" s="252"/>
      <c r="J1589" s="448">
        <f t="shared" si="133"/>
        <v>0</v>
      </c>
      <c r="K1589" s="439" t="e">
        <f>#REF!*(1-$O$5)</f>
        <v>#REF!</v>
      </c>
      <c r="L1589" s="796" t="e">
        <f>SUM(K1589*J1589,J1590*K1590,J1591*K1591,J1592*K1592)</f>
        <v>#REF!</v>
      </c>
      <c r="M1589" s="799">
        <v>1</v>
      </c>
      <c r="N1589" s="777" t="e">
        <f>M1589*L1589</f>
        <v>#REF!</v>
      </c>
      <c r="O1589" s="777" t="e">
        <f>N1589*(1+$R$5)</f>
        <v>#REF!</v>
      </c>
      <c r="P1589" s="780" t="e">
        <f>N1589+M1589*F1589</f>
        <v>#REF!</v>
      </c>
      <c r="Q1589" s="780" t="e">
        <f>M1589*G1589+O1589</f>
        <v>#REF!</v>
      </c>
      <c r="R1589" s="783" t="e">
        <f>Q1589*(1+$U$5)</f>
        <v>#REF!</v>
      </c>
      <c r="U1589" s="562"/>
      <c r="V1589" s="567"/>
      <c r="W1589" s="561"/>
      <c r="X1589" s="569"/>
      <c r="Y1589" s="587"/>
      <c r="Z1589" s="494"/>
      <c r="AA1589" s="501"/>
      <c r="AB1589" s="517"/>
      <c r="AC1589" s="518"/>
      <c r="AD1589" s="577"/>
      <c r="AE1589" s="494"/>
      <c r="AF1589" s="494"/>
      <c r="AG1589" s="494"/>
    </row>
    <row r="1590" spans="2:33" ht="12" customHeight="1">
      <c r="B1590" s="879"/>
      <c r="C1590" s="880"/>
      <c r="D1590" s="790"/>
      <c r="E1590" s="791"/>
      <c r="F1590" s="778"/>
      <c r="G1590" s="794"/>
      <c r="H1590" s="458" t="s">
        <v>185</v>
      </c>
      <c r="I1590" s="252"/>
      <c r="J1590" s="448">
        <f t="shared" si="133"/>
        <v>0</v>
      </c>
      <c r="K1590" s="439" t="e">
        <f>#REF!*(1-$O$5)</f>
        <v>#REF!</v>
      </c>
      <c r="L1590" s="797"/>
      <c r="M1590" s="800"/>
      <c r="N1590" s="778"/>
      <c r="O1590" s="778"/>
      <c r="P1590" s="781"/>
      <c r="Q1590" s="781"/>
      <c r="R1590" s="784"/>
      <c r="U1590" s="562"/>
      <c r="V1590" s="567"/>
      <c r="W1590" s="561"/>
      <c r="X1590" s="569"/>
      <c r="Y1590" s="587"/>
      <c r="Z1590" s="494"/>
      <c r="AA1590" s="501"/>
      <c r="AB1590" s="517"/>
      <c r="AC1590" s="518"/>
      <c r="AD1590" s="577"/>
      <c r="AE1590" s="494"/>
      <c r="AF1590" s="494"/>
      <c r="AG1590" s="494"/>
    </row>
    <row r="1591" spans="2:33" ht="10.5" customHeight="1">
      <c r="B1591" s="879"/>
      <c r="C1591" s="880"/>
      <c r="D1591" s="790"/>
      <c r="E1591" s="791"/>
      <c r="F1591" s="778"/>
      <c r="G1591" s="794"/>
      <c r="H1591" s="458" t="s">
        <v>220</v>
      </c>
      <c r="I1591" s="252">
        <v>15</v>
      </c>
      <c r="J1591" s="448">
        <f t="shared" si="133"/>
        <v>0.25</v>
      </c>
      <c r="K1591" s="439" t="e">
        <f>#REF!*(1-$O$5)</f>
        <v>#REF!</v>
      </c>
      <c r="L1591" s="797"/>
      <c r="M1591" s="800"/>
      <c r="N1591" s="778"/>
      <c r="O1591" s="778"/>
      <c r="P1591" s="781"/>
      <c r="Q1591" s="781"/>
      <c r="R1591" s="784"/>
      <c r="U1591" s="562"/>
      <c r="V1591" s="567"/>
      <c r="W1591" s="561"/>
      <c r="X1591" s="569"/>
      <c r="Y1591" s="587"/>
      <c r="Z1591" s="494"/>
      <c r="AA1591" s="501"/>
      <c r="AB1591" s="517"/>
      <c r="AC1591" s="518"/>
      <c r="AD1591" s="577"/>
      <c r="AE1591" s="494"/>
      <c r="AF1591" s="494"/>
      <c r="AG1591" s="494"/>
    </row>
    <row r="1592" spans="2:33" ht="12" customHeight="1">
      <c r="B1592" s="879"/>
      <c r="C1592" s="880"/>
      <c r="D1592" s="790"/>
      <c r="E1592" s="791"/>
      <c r="F1592" s="779"/>
      <c r="G1592" s="795"/>
      <c r="H1592" s="458" t="s">
        <v>226</v>
      </c>
      <c r="I1592" s="252">
        <v>15</v>
      </c>
      <c r="J1592" s="448">
        <f t="shared" si="133"/>
        <v>0.25</v>
      </c>
      <c r="K1592" s="439" t="e">
        <f>#REF!*(1-$O$5)</f>
        <v>#REF!</v>
      </c>
      <c r="L1592" s="798"/>
      <c r="M1592" s="801"/>
      <c r="N1592" s="779"/>
      <c r="O1592" s="779"/>
      <c r="P1592" s="782"/>
      <c r="Q1592" s="782"/>
      <c r="R1592" s="785"/>
      <c r="U1592" s="562"/>
      <c r="V1592" s="567"/>
      <c r="W1592" s="561"/>
      <c r="X1592" s="569"/>
      <c r="Y1592" s="587"/>
      <c r="Z1592" s="494"/>
      <c r="AA1592" s="501"/>
      <c r="AB1592" s="517"/>
      <c r="AC1592" s="518"/>
      <c r="AD1592" s="577"/>
      <c r="AE1592" s="494"/>
      <c r="AF1592" s="494"/>
      <c r="AG1592" s="494"/>
    </row>
    <row r="1593" spans="2:33" ht="17.25" customHeight="1">
      <c r="B1593" s="878">
        <v>389</v>
      </c>
      <c r="C1593" s="880" t="s">
        <v>653</v>
      </c>
      <c r="D1593" s="819"/>
      <c r="E1593" s="791">
        <f t="shared" si="134"/>
        <v>0</v>
      </c>
      <c r="F1593" s="777">
        <f>E1593</f>
        <v>0</v>
      </c>
      <c r="G1593" s="793" t="e">
        <f>F1593*(1+$L$5)</f>
        <v>#REF!</v>
      </c>
      <c r="H1593" s="464" t="s">
        <v>207</v>
      </c>
      <c r="I1593" s="252"/>
      <c r="J1593" s="448">
        <f t="shared" si="133"/>
        <v>0</v>
      </c>
      <c r="K1593" s="439" t="e">
        <f>#REF!*(1-$O$5)</f>
        <v>#REF!</v>
      </c>
      <c r="L1593" s="796" t="e">
        <f>SUM(K1593*J1593,J1594*K1594,J1595*K1595,J1596*K1596)</f>
        <v>#REF!</v>
      </c>
      <c r="M1593" s="799"/>
      <c r="N1593" s="777" t="e">
        <f>M1593*L1593</f>
        <v>#REF!</v>
      </c>
      <c r="O1593" s="777" t="e">
        <f>N1593*(1+$R$5)</f>
        <v>#REF!</v>
      </c>
      <c r="P1593" s="780" t="e">
        <f>N1593+M1593*F1593</f>
        <v>#REF!</v>
      </c>
      <c r="Q1593" s="780" t="e">
        <f>M1593*G1593+O1593</f>
        <v>#REF!</v>
      </c>
      <c r="R1593" s="783" t="e">
        <f>Q1593*(1+$U$5)</f>
        <v>#REF!</v>
      </c>
      <c r="U1593" s="562"/>
      <c r="V1593" s="567"/>
      <c r="W1593" s="561"/>
      <c r="X1593" s="569"/>
      <c r="Y1593" s="587"/>
      <c r="Z1593" s="494"/>
      <c r="AA1593" s="501"/>
      <c r="AB1593" s="517"/>
      <c r="AC1593" s="518"/>
      <c r="AD1593" s="577"/>
      <c r="AE1593" s="494"/>
      <c r="AF1593" s="494"/>
      <c r="AG1593" s="494"/>
    </row>
    <row r="1594" spans="2:33" ht="17.25" customHeight="1">
      <c r="B1594" s="879"/>
      <c r="C1594" s="880"/>
      <c r="D1594" s="790"/>
      <c r="E1594" s="791"/>
      <c r="F1594" s="778"/>
      <c r="G1594" s="794"/>
      <c r="H1594" s="458" t="s">
        <v>185</v>
      </c>
      <c r="I1594" s="252"/>
      <c r="J1594" s="448">
        <f t="shared" si="133"/>
        <v>0</v>
      </c>
      <c r="K1594" s="439" t="e">
        <f>#REF!*(1-$O$5)</f>
        <v>#REF!</v>
      </c>
      <c r="L1594" s="797"/>
      <c r="M1594" s="800"/>
      <c r="N1594" s="778"/>
      <c r="O1594" s="778"/>
      <c r="P1594" s="781"/>
      <c r="Q1594" s="781"/>
      <c r="R1594" s="784"/>
      <c r="U1594" s="562"/>
      <c r="V1594" s="567"/>
      <c r="W1594" s="561"/>
      <c r="X1594" s="569"/>
      <c r="Y1594" s="587"/>
      <c r="Z1594" s="494"/>
      <c r="AA1594" s="501"/>
      <c r="AB1594" s="517"/>
      <c r="AC1594" s="518"/>
      <c r="AD1594" s="577"/>
      <c r="AE1594" s="494"/>
      <c r="AF1594" s="494"/>
      <c r="AG1594" s="494"/>
    </row>
    <row r="1595" spans="2:33" ht="17.25" customHeight="1">
      <c r="B1595" s="879"/>
      <c r="C1595" s="880"/>
      <c r="D1595" s="790"/>
      <c r="E1595" s="791"/>
      <c r="F1595" s="778"/>
      <c r="G1595" s="794"/>
      <c r="H1595" s="458" t="s">
        <v>220</v>
      </c>
      <c r="I1595" s="252">
        <v>60</v>
      </c>
      <c r="J1595" s="448">
        <f t="shared" si="133"/>
        <v>1</v>
      </c>
      <c r="K1595" s="439" t="e">
        <f>#REF!*(1-$O$5)</f>
        <v>#REF!</v>
      </c>
      <c r="L1595" s="797"/>
      <c r="M1595" s="800"/>
      <c r="N1595" s="778"/>
      <c r="O1595" s="778"/>
      <c r="P1595" s="781"/>
      <c r="Q1595" s="781"/>
      <c r="R1595" s="784"/>
      <c r="U1595" s="562"/>
      <c r="V1595" s="567"/>
      <c r="W1595" s="561"/>
      <c r="X1595" s="569"/>
      <c r="Y1595" s="587"/>
      <c r="Z1595" s="494"/>
      <c r="AA1595" s="501"/>
      <c r="AB1595" s="517"/>
      <c r="AC1595" s="518"/>
      <c r="AD1595" s="577"/>
      <c r="AE1595" s="494"/>
      <c r="AF1595" s="494"/>
      <c r="AG1595" s="494"/>
    </row>
    <row r="1596" spans="2:33" ht="17.25" customHeight="1">
      <c r="B1596" s="879"/>
      <c r="C1596" s="880"/>
      <c r="D1596" s="790"/>
      <c r="E1596" s="791"/>
      <c r="F1596" s="779"/>
      <c r="G1596" s="795"/>
      <c r="H1596" s="458" t="s">
        <v>226</v>
      </c>
      <c r="I1596" s="252">
        <v>60</v>
      </c>
      <c r="J1596" s="448">
        <f t="shared" si="133"/>
        <v>1</v>
      </c>
      <c r="K1596" s="439" t="e">
        <f>#REF!*(1-$O$5)</f>
        <v>#REF!</v>
      </c>
      <c r="L1596" s="798"/>
      <c r="M1596" s="801"/>
      <c r="N1596" s="779"/>
      <c r="O1596" s="779"/>
      <c r="P1596" s="782"/>
      <c r="Q1596" s="782"/>
      <c r="R1596" s="785"/>
      <c r="U1596" s="562"/>
      <c r="V1596" s="567"/>
      <c r="W1596" s="561"/>
      <c r="X1596" s="569"/>
      <c r="Y1596" s="587"/>
      <c r="Z1596" s="494"/>
      <c r="AA1596" s="501"/>
      <c r="AB1596" s="517"/>
      <c r="AC1596" s="518"/>
      <c r="AD1596" s="577"/>
      <c r="AE1596" s="494"/>
      <c r="AF1596" s="494"/>
      <c r="AG1596" s="494"/>
    </row>
    <row r="1597" spans="2:33" ht="17.25" customHeight="1">
      <c r="B1597" s="878">
        <v>390</v>
      </c>
      <c r="C1597" s="880" t="s">
        <v>654</v>
      </c>
      <c r="D1597" s="819"/>
      <c r="E1597" s="791">
        <f t="shared" si="134"/>
        <v>0</v>
      </c>
      <c r="F1597" s="777">
        <f>E1597</f>
        <v>0</v>
      </c>
      <c r="G1597" s="793" t="e">
        <f>F1597*(1+$L$5)</f>
        <v>#REF!</v>
      </c>
      <c r="H1597" s="464" t="s">
        <v>207</v>
      </c>
      <c r="I1597" s="252"/>
      <c r="J1597" s="448">
        <f t="shared" si="133"/>
        <v>0</v>
      </c>
      <c r="K1597" s="439" t="e">
        <f>#REF!*(1-$O$5)</f>
        <v>#REF!</v>
      </c>
      <c r="L1597" s="796" t="e">
        <f>SUM(K1597*J1597,J1598*K1598,J1599*K1599,J1600*K1600)</f>
        <v>#REF!</v>
      </c>
      <c r="M1597" s="799"/>
      <c r="N1597" s="777" t="e">
        <f>M1597*L1597</f>
        <v>#REF!</v>
      </c>
      <c r="O1597" s="777" t="e">
        <f>N1597*(1+$R$5)</f>
        <v>#REF!</v>
      </c>
      <c r="P1597" s="780" t="e">
        <f>N1597+M1597*F1597</f>
        <v>#REF!</v>
      </c>
      <c r="Q1597" s="780" t="e">
        <f>M1597*G1597+O1597</f>
        <v>#REF!</v>
      </c>
      <c r="R1597" s="783" t="e">
        <f>Q1597*(1+$U$5)</f>
        <v>#REF!</v>
      </c>
      <c r="U1597" s="562"/>
      <c r="V1597" s="567"/>
      <c r="W1597" s="561"/>
      <c r="X1597" s="569"/>
      <c r="Y1597" s="587"/>
      <c r="Z1597" s="494"/>
      <c r="AA1597" s="501"/>
      <c r="AB1597" s="517"/>
      <c r="AC1597" s="518"/>
      <c r="AD1597" s="577"/>
      <c r="AE1597" s="494"/>
      <c r="AF1597" s="494"/>
      <c r="AG1597" s="494"/>
    </row>
    <row r="1598" spans="2:33" ht="17.25" customHeight="1">
      <c r="B1598" s="879"/>
      <c r="C1598" s="880"/>
      <c r="D1598" s="790"/>
      <c r="E1598" s="791"/>
      <c r="F1598" s="778"/>
      <c r="G1598" s="794"/>
      <c r="H1598" s="458" t="s">
        <v>185</v>
      </c>
      <c r="I1598" s="252"/>
      <c r="J1598" s="448">
        <f t="shared" si="133"/>
        <v>0</v>
      </c>
      <c r="K1598" s="439" t="e">
        <f>#REF!*(1-$O$5)</f>
        <v>#REF!</v>
      </c>
      <c r="L1598" s="797"/>
      <c r="M1598" s="800"/>
      <c r="N1598" s="778"/>
      <c r="O1598" s="778"/>
      <c r="P1598" s="781"/>
      <c r="Q1598" s="781"/>
      <c r="R1598" s="784"/>
      <c r="U1598" s="562"/>
      <c r="V1598" s="567"/>
      <c r="W1598" s="561"/>
      <c r="X1598" s="569"/>
      <c r="Y1598" s="587"/>
      <c r="Z1598" s="494"/>
      <c r="AA1598" s="501"/>
      <c r="AB1598" s="517"/>
      <c r="AC1598" s="518"/>
      <c r="AD1598" s="577"/>
      <c r="AE1598" s="494"/>
      <c r="AF1598" s="494"/>
      <c r="AG1598" s="494"/>
    </row>
    <row r="1599" spans="2:33" ht="17.25" customHeight="1">
      <c r="B1599" s="879"/>
      <c r="C1599" s="880"/>
      <c r="D1599" s="790"/>
      <c r="E1599" s="791"/>
      <c r="F1599" s="778"/>
      <c r="G1599" s="794"/>
      <c r="H1599" s="458" t="s">
        <v>220</v>
      </c>
      <c r="I1599" s="252">
        <v>60</v>
      </c>
      <c r="J1599" s="448">
        <f t="shared" si="133"/>
        <v>1</v>
      </c>
      <c r="K1599" s="439" t="e">
        <f>#REF!*(1-$O$5)</f>
        <v>#REF!</v>
      </c>
      <c r="L1599" s="797"/>
      <c r="M1599" s="800"/>
      <c r="N1599" s="778"/>
      <c r="O1599" s="778"/>
      <c r="P1599" s="781"/>
      <c r="Q1599" s="781"/>
      <c r="R1599" s="784"/>
      <c r="U1599" s="562"/>
      <c r="V1599" s="567"/>
      <c r="W1599" s="561"/>
      <c r="X1599" s="569"/>
      <c r="Y1599" s="587"/>
      <c r="Z1599" s="494"/>
      <c r="AA1599" s="501"/>
      <c r="AB1599" s="517"/>
      <c r="AC1599" s="518"/>
      <c r="AD1599" s="577"/>
      <c r="AE1599" s="494"/>
      <c r="AF1599" s="494"/>
      <c r="AG1599" s="494"/>
    </row>
    <row r="1600" spans="2:33" ht="17.25" customHeight="1">
      <c r="B1600" s="879"/>
      <c r="C1600" s="880"/>
      <c r="D1600" s="790"/>
      <c r="E1600" s="791"/>
      <c r="F1600" s="779"/>
      <c r="G1600" s="795"/>
      <c r="H1600" s="458" t="s">
        <v>226</v>
      </c>
      <c r="I1600" s="252">
        <v>60</v>
      </c>
      <c r="J1600" s="448">
        <f t="shared" si="133"/>
        <v>1</v>
      </c>
      <c r="K1600" s="439" t="e">
        <f>#REF!*(1-$O$5)</f>
        <v>#REF!</v>
      </c>
      <c r="L1600" s="798"/>
      <c r="M1600" s="801"/>
      <c r="N1600" s="779"/>
      <c r="O1600" s="779"/>
      <c r="P1600" s="782"/>
      <c r="Q1600" s="782"/>
      <c r="R1600" s="785"/>
      <c r="U1600" s="562"/>
      <c r="V1600" s="567"/>
      <c r="W1600" s="561"/>
      <c r="X1600" s="569"/>
      <c r="Y1600" s="587"/>
      <c r="Z1600" s="494"/>
      <c r="AA1600" s="501"/>
      <c r="AB1600" s="517"/>
      <c r="AC1600" s="518"/>
      <c r="AD1600" s="577"/>
      <c r="AE1600" s="494"/>
      <c r="AF1600" s="494"/>
      <c r="AG1600" s="494"/>
    </row>
    <row r="1601" spans="2:34" ht="17.25" customHeight="1">
      <c r="B1601" s="878">
        <v>391</v>
      </c>
      <c r="C1601" s="880" t="s">
        <v>653</v>
      </c>
      <c r="D1601" s="819"/>
      <c r="E1601" s="791">
        <f t="shared" si="134"/>
        <v>0</v>
      </c>
      <c r="F1601" s="777">
        <f>E1601</f>
        <v>0</v>
      </c>
      <c r="G1601" s="793" t="e">
        <f>F1601*(1+$L$5)</f>
        <v>#REF!</v>
      </c>
      <c r="H1601" s="464" t="s">
        <v>207</v>
      </c>
      <c r="I1601" s="252"/>
      <c r="J1601" s="448">
        <f t="shared" si="133"/>
        <v>0</v>
      </c>
      <c r="K1601" s="439" t="e">
        <f>#REF!*(1-$O$5)</f>
        <v>#REF!</v>
      </c>
      <c r="L1601" s="796" t="e">
        <f>SUM(K1601*J1601,J1602*K1602,J1603*K1603,J1604*K1604)</f>
        <v>#REF!</v>
      </c>
      <c r="M1601" s="799"/>
      <c r="N1601" s="777" t="e">
        <f>M1601*L1601</f>
        <v>#REF!</v>
      </c>
      <c r="O1601" s="777" t="e">
        <f>N1601*(1+$R$5)</f>
        <v>#REF!</v>
      </c>
      <c r="P1601" s="780" t="e">
        <f>N1601+M1601*F1601</f>
        <v>#REF!</v>
      </c>
      <c r="Q1601" s="780" t="e">
        <f>M1601*G1601+O1601</f>
        <v>#REF!</v>
      </c>
      <c r="R1601" s="783" t="e">
        <f>Q1601*(1+$U$5)</f>
        <v>#REF!</v>
      </c>
      <c r="U1601" s="562"/>
      <c r="V1601" s="567"/>
      <c r="W1601" s="561"/>
      <c r="X1601" s="569"/>
      <c r="Y1601" s="587"/>
      <c r="Z1601" s="494"/>
      <c r="AA1601" s="501"/>
      <c r="AB1601" s="517"/>
      <c r="AC1601" s="518"/>
      <c r="AD1601" s="577"/>
      <c r="AE1601" s="494"/>
      <c r="AF1601" s="494"/>
      <c r="AG1601" s="494"/>
    </row>
    <row r="1602" spans="2:34" ht="17.25" customHeight="1">
      <c r="B1602" s="879"/>
      <c r="C1602" s="880"/>
      <c r="D1602" s="790"/>
      <c r="E1602" s="791"/>
      <c r="F1602" s="778"/>
      <c r="G1602" s="794"/>
      <c r="H1602" s="458" t="s">
        <v>185</v>
      </c>
      <c r="I1602" s="252"/>
      <c r="J1602" s="448">
        <f t="shared" si="133"/>
        <v>0</v>
      </c>
      <c r="K1602" s="439" t="e">
        <f>#REF!*(1-$O$5)</f>
        <v>#REF!</v>
      </c>
      <c r="L1602" s="797"/>
      <c r="M1602" s="800"/>
      <c r="N1602" s="778"/>
      <c r="O1602" s="778"/>
      <c r="P1602" s="781"/>
      <c r="Q1602" s="781"/>
      <c r="R1602" s="784"/>
      <c r="U1602" s="562"/>
      <c r="V1602" s="567"/>
      <c r="W1602" s="561"/>
      <c r="X1602" s="569"/>
      <c r="Y1602" s="587"/>
      <c r="Z1602" s="494"/>
      <c r="AA1602" s="501"/>
      <c r="AB1602" s="517"/>
      <c r="AC1602" s="518"/>
      <c r="AD1602" s="577"/>
      <c r="AE1602" s="494"/>
      <c r="AF1602" s="494"/>
      <c r="AG1602" s="494"/>
    </row>
    <row r="1603" spans="2:34" ht="17.25" customHeight="1">
      <c r="B1603" s="879"/>
      <c r="C1603" s="880"/>
      <c r="D1603" s="790"/>
      <c r="E1603" s="791"/>
      <c r="F1603" s="778"/>
      <c r="G1603" s="794"/>
      <c r="H1603" s="458" t="s">
        <v>220</v>
      </c>
      <c r="I1603" s="252">
        <v>60</v>
      </c>
      <c r="J1603" s="448">
        <f t="shared" si="133"/>
        <v>1</v>
      </c>
      <c r="K1603" s="439" t="e">
        <f>#REF!*(1-$O$5)</f>
        <v>#REF!</v>
      </c>
      <c r="L1603" s="797"/>
      <c r="M1603" s="800"/>
      <c r="N1603" s="778"/>
      <c r="O1603" s="778"/>
      <c r="P1603" s="781"/>
      <c r="Q1603" s="781"/>
      <c r="R1603" s="784"/>
      <c r="U1603" s="562"/>
      <c r="V1603" s="567"/>
      <c r="W1603" s="561"/>
      <c r="X1603" s="569"/>
      <c r="Y1603" s="587"/>
      <c r="Z1603" s="494"/>
      <c r="AA1603" s="501"/>
      <c r="AB1603" s="517"/>
      <c r="AC1603" s="518"/>
      <c r="AD1603" s="577"/>
      <c r="AE1603" s="494"/>
      <c r="AF1603" s="494"/>
      <c r="AG1603" s="494"/>
    </row>
    <row r="1604" spans="2:34" ht="17.25" customHeight="1">
      <c r="B1604" s="879"/>
      <c r="C1604" s="880"/>
      <c r="D1604" s="790"/>
      <c r="E1604" s="791"/>
      <c r="F1604" s="779"/>
      <c r="G1604" s="795"/>
      <c r="H1604" s="458" t="s">
        <v>226</v>
      </c>
      <c r="I1604" s="252">
        <v>60</v>
      </c>
      <c r="J1604" s="448">
        <f t="shared" si="133"/>
        <v>1</v>
      </c>
      <c r="K1604" s="439" t="e">
        <f>#REF!*(1-$O$5)</f>
        <v>#REF!</v>
      </c>
      <c r="L1604" s="798"/>
      <c r="M1604" s="801"/>
      <c r="N1604" s="779"/>
      <c r="O1604" s="779"/>
      <c r="P1604" s="782"/>
      <c r="Q1604" s="782"/>
      <c r="R1604" s="785"/>
      <c r="U1604" s="562"/>
      <c r="V1604" s="567"/>
      <c r="W1604" s="561"/>
      <c r="X1604" s="569"/>
      <c r="Y1604" s="587"/>
      <c r="Z1604" s="494"/>
      <c r="AA1604" s="501"/>
      <c r="AB1604" s="517"/>
      <c r="AC1604" s="518"/>
      <c r="AD1604" s="577"/>
      <c r="AE1604" s="494"/>
      <c r="AF1604" s="494"/>
      <c r="AG1604" s="494"/>
    </row>
    <row r="1605" spans="2:34" ht="17.25" customHeight="1">
      <c r="B1605" s="878">
        <v>392</v>
      </c>
      <c r="C1605" s="880" t="s">
        <v>655</v>
      </c>
      <c r="D1605" s="819"/>
      <c r="E1605" s="791">
        <f t="shared" si="134"/>
        <v>0</v>
      </c>
      <c r="F1605" s="777">
        <f>E1605</f>
        <v>0</v>
      </c>
      <c r="G1605" s="793" t="e">
        <f>F1605*(1+$L$5)</f>
        <v>#REF!</v>
      </c>
      <c r="H1605" s="464" t="s">
        <v>207</v>
      </c>
      <c r="I1605" s="252"/>
      <c r="J1605" s="448">
        <f t="shared" si="133"/>
        <v>0</v>
      </c>
      <c r="K1605" s="439" t="e">
        <f>#REF!*(1-$O$5)</f>
        <v>#REF!</v>
      </c>
      <c r="L1605" s="796" t="e">
        <f>SUM(K1605*J1605,J1606*K1606,J1607*K1607,J1608*K1608)</f>
        <v>#REF!</v>
      </c>
      <c r="M1605" s="799"/>
      <c r="N1605" s="777" t="e">
        <f>M1605*L1605</f>
        <v>#REF!</v>
      </c>
      <c r="O1605" s="777" t="e">
        <f>N1605*(1+$R$5)</f>
        <v>#REF!</v>
      </c>
      <c r="P1605" s="780" t="e">
        <f>N1605+M1605*F1605</f>
        <v>#REF!</v>
      </c>
      <c r="Q1605" s="780" t="e">
        <f>M1605*G1605+O1605</f>
        <v>#REF!</v>
      </c>
      <c r="R1605" s="783" t="e">
        <f>Q1605*(1+$U$5)</f>
        <v>#REF!</v>
      </c>
      <c r="U1605" s="562"/>
      <c r="V1605" s="567"/>
      <c r="W1605" s="561"/>
      <c r="X1605" s="569"/>
      <c r="Y1605" s="587"/>
      <c r="Z1605" s="494"/>
      <c r="AA1605" s="501"/>
      <c r="AB1605" s="517"/>
      <c r="AC1605" s="518"/>
      <c r="AD1605" s="577"/>
      <c r="AE1605" s="494"/>
      <c r="AF1605" s="494"/>
      <c r="AG1605" s="494"/>
    </row>
    <row r="1606" spans="2:34" ht="17.25" customHeight="1">
      <c r="B1606" s="879"/>
      <c r="C1606" s="880"/>
      <c r="D1606" s="790"/>
      <c r="E1606" s="791"/>
      <c r="F1606" s="778"/>
      <c r="G1606" s="794"/>
      <c r="H1606" s="458" t="s">
        <v>185</v>
      </c>
      <c r="I1606" s="252"/>
      <c r="J1606" s="448">
        <f t="shared" si="133"/>
        <v>0</v>
      </c>
      <c r="K1606" s="439" t="e">
        <f>#REF!*(1-$O$5)</f>
        <v>#REF!</v>
      </c>
      <c r="L1606" s="797"/>
      <c r="M1606" s="800"/>
      <c r="N1606" s="778"/>
      <c r="O1606" s="778"/>
      <c r="P1606" s="781"/>
      <c r="Q1606" s="781"/>
      <c r="R1606" s="784"/>
      <c r="U1606" s="562"/>
      <c r="V1606" s="567"/>
      <c r="W1606" s="561"/>
      <c r="X1606" s="569"/>
      <c r="Y1606" s="587"/>
      <c r="Z1606" s="494"/>
      <c r="AA1606" s="501"/>
      <c r="AB1606" s="517"/>
      <c r="AC1606" s="518"/>
      <c r="AD1606" s="577"/>
      <c r="AE1606" s="494"/>
      <c r="AF1606" s="494"/>
      <c r="AG1606" s="494"/>
    </row>
    <row r="1607" spans="2:34" ht="17.25" customHeight="1">
      <c r="B1607" s="879"/>
      <c r="C1607" s="880"/>
      <c r="D1607" s="790"/>
      <c r="E1607" s="791"/>
      <c r="F1607" s="778"/>
      <c r="G1607" s="794"/>
      <c r="H1607" s="458" t="s">
        <v>220</v>
      </c>
      <c r="I1607" s="252">
        <v>60</v>
      </c>
      <c r="J1607" s="448">
        <f t="shared" si="133"/>
        <v>1</v>
      </c>
      <c r="K1607" s="439" t="e">
        <f>#REF!*(1-$O$5)</f>
        <v>#REF!</v>
      </c>
      <c r="L1607" s="797"/>
      <c r="M1607" s="800"/>
      <c r="N1607" s="778"/>
      <c r="O1607" s="778"/>
      <c r="P1607" s="781"/>
      <c r="Q1607" s="781"/>
      <c r="R1607" s="784"/>
      <c r="U1607" s="562"/>
      <c r="V1607" s="567"/>
      <c r="W1607" s="561"/>
      <c r="X1607" s="569"/>
      <c r="Y1607" s="587"/>
      <c r="Z1607" s="494"/>
      <c r="AA1607" s="501"/>
      <c r="AB1607" s="517"/>
      <c r="AC1607" s="518"/>
      <c r="AD1607" s="577"/>
      <c r="AE1607" s="494"/>
      <c r="AF1607" s="494"/>
      <c r="AG1607" s="494"/>
    </row>
    <row r="1608" spans="2:34" ht="17.25" customHeight="1">
      <c r="B1608" s="879"/>
      <c r="C1608" s="880"/>
      <c r="D1608" s="790"/>
      <c r="E1608" s="791"/>
      <c r="F1608" s="779"/>
      <c r="G1608" s="795"/>
      <c r="H1608" s="458" t="s">
        <v>226</v>
      </c>
      <c r="I1608" s="252">
        <v>60</v>
      </c>
      <c r="J1608" s="448">
        <f t="shared" si="133"/>
        <v>1</v>
      </c>
      <c r="K1608" s="439" t="e">
        <f>#REF!*(1-$O$5)</f>
        <v>#REF!</v>
      </c>
      <c r="L1608" s="798"/>
      <c r="M1608" s="801"/>
      <c r="N1608" s="779"/>
      <c r="O1608" s="779"/>
      <c r="P1608" s="782"/>
      <c r="Q1608" s="782"/>
      <c r="R1608" s="785"/>
      <c r="U1608" s="562"/>
      <c r="V1608" s="567"/>
      <c r="W1608" s="561"/>
      <c r="X1608" s="569"/>
      <c r="Y1608" s="587"/>
      <c r="Z1608" s="494"/>
      <c r="AA1608" s="501"/>
      <c r="AB1608" s="517"/>
      <c r="AC1608" s="518"/>
      <c r="AD1608" s="577"/>
      <c r="AE1608" s="494"/>
      <c r="AF1608" s="494"/>
      <c r="AG1608" s="494"/>
    </row>
    <row r="1609" spans="2:34" ht="17.25" customHeight="1">
      <c r="B1609" s="878">
        <v>393</v>
      </c>
      <c r="C1609" s="880" t="s">
        <v>656</v>
      </c>
      <c r="D1609" s="819"/>
      <c r="E1609" s="791">
        <f t="shared" si="134"/>
        <v>0</v>
      </c>
      <c r="F1609" s="777">
        <f>E1609</f>
        <v>0</v>
      </c>
      <c r="G1609" s="793" t="e">
        <f>F1609*(1+$L$5)</f>
        <v>#REF!</v>
      </c>
      <c r="H1609" s="464" t="s">
        <v>207</v>
      </c>
      <c r="I1609" s="252"/>
      <c r="J1609" s="448">
        <f t="shared" si="133"/>
        <v>0</v>
      </c>
      <c r="K1609" s="439" t="e">
        <f>#REF!*(1-$O$5)</f>
        <v>#REF!</v>
      </c>
      <c r="L1609" s="796" t="e">
        <f>SUM(K1609*J1609,J1610*K1610,J1611*K1611,J1612*K1612)</f>
        <v>#REF!</v>
      </c>
      <c r="M1609" s="799"/>
      <c r="N1609" s="777" t="e">
        <f>M1609*L1609</f>
        <v>#REF!</v>
      </c>
      <c r="O1609" s="777" t="e">
        <f>N1609*(1+$R$5)</f>
        <v>#REF!</v>
      </c>
      <c r="P1609" s="780" t="e">
        <f>N1609+M1609*F1609</f>
        <v>#REF!</v>
      </c>
      <c r="Q1609" s="780" t="e">
        <f>M1609*G1609+O1609</f>
        <v>#REF!</v>
      </c>
      <c r="R1609" s="783" t="e">
        <f>Q1609*(1+$U$5)</f>
        <v>#REF!</v>
      </c>
      <c r="U1609" s="562"/>
      <c r="V1609" s="567"/>
      <c r="W1609" s="561"/>
      <c r="X1609" s="569"/>
      <c r="Y1609" s="587"/>
      <c r="Z1609" s="494"/>
      <c r="AA1609" s="501"/>
      <c r="AB1609" s="517"/>
      <c r="AC1609" s="518"/>
      <c r="AD1609" s="577"/>
      <c r="AE1609" s="494"/>
      <c r="AF1609" s="494"/>
      <c r="AG1609" s="494"/>
    </row>
    <row r="1610" spans="2:34" ht="17.25" customHeight="1">
      <c r="B1610" s="879"/>
      <c r="C1610" s="880"/>
      <c r="D1610" s="790"/>
      <c r="E1610" s="791"/>
      <c r="F1610" s="778"/>
      <c r="G1610" s="794"/>
      <c r="H1610" s="458" t="s">
        <v>185</v>
      </c>
      <c r="I1610" s="252"/>
      <c r="J1610" s="448">
        <f t="shared" si="133"/>
        <v>0</v>
      </c>
      <c r="K1610" s="439" t="e">
        <f>#REF!*(1-$O$5)</f>
        <v>#REF!</v>
      </c>
      <c r="L1610" s="797"/>
      <c r="M1610" s="800"/>
      <c r="N1610" s="778"/>
      <c r="O1610" s="778"/>
      <c r="P1610" s="781"/>
      <c r="Q1610" s="781"/>
      <c r="R1610" s="784"/>
      <c r="U1610" s="562"/>
      <c r="V1610" s="567"/>
      <c r="W1610" s="561"/>
      <c r="X1610" s="569"/>
      <c r="Y1610" s="587"/>
      <c r="Z1610" s="494"/>
      <c r="AA1610" s="501"/>
      <c r="AB1610" s="517"/>
      <c r="AC1610" s="518"/>
      <c r="AD1610" s="577"/>
      <c r="AE1610" s="494"/>
      <c r="AF1610" s="494"/>
      <c r="AG1610" s="494"/>
    </row>
    <row r="1611" spans="2:34" ht="17.25" customHeight="1">
      <c r="B1611" s="879"/>
      <c r="C1611" s="880"/>
      <c r="D1611" s="790"/>
      <c r="E1611" s="791"/>
      <c r="F1611" s="778"/>
      <c r="G1611" s="794"/>
      <c r="H1611" s="458" t="s">
        <v>220</v>
      </c>
      <c r="I1611" s="252">
        <v>60</v>
      </c>
      <c r="J1611" s="448">
        <f t="shared" si="133"/>
        <v>1</v>
      </c>
      <c r="K1611" s="439" t="e">
        <f>#REF!*(1-$O$5)</f>
        <v>#REF!</v>
      </c>
      <c r="L1611" s="797"/>
      <c r="M1611" s="800"/>
      <c r="N1611" s="778"/>
      <c r="O1611" s="778"/>
      <c r="P1611" s="781"/>
      <c r="Q1611" s="781"/>
      <c r="R1611" s="784"/>
      <c r="U1611" s="562"/>
      <c r="V1611" s="567"/>
      <c r="W1611" s="561"/>
      <c r="X1611" s="569"/>
      <c r="Y1611" s="587"/>
      <c r="Z1611" s="494"/>
      <c r="AA1611" s="501"/>
      <c r="AB1611" s="517"/>
      <c r="AC1611" s="518"/>
      <c r="AD1611" s="577"/>
      <c r="AE1611" s="494"/>
      <c r="AF1611" s="494"/>
      <c r="AG1611" s="494"/>
    </row>
    <row r="1612" spans="2:34" ht="17.25" customHeight="1">
      <c r="B1612" s="879"/>
      <c r="C1612" s="880"/>
      <c r="D1612" s="790"/>
      <c r="E1612" s="791"/>
      <c r="F1612" s="779"/>
      <c r="G1612" s="795"/>
      <c r="H1612" s="458" t="s">
        <v>226</v>
      </c>
      <c r="I1612" s="252">
        <v>60</v>
      </c>
      <c r="J1612" s="448">
        <f t="shared" si="133"/>
        <v>1</v>
      </c>
      <c r="K1612" s="439" t="e">
        <f>#REF!*(1-$O$5)</f>
        <v>#REF!</v>
      </c>
      <c r="L1612" s="798"/>
      <c r="M1612" s="801"/>
      <c r="N1612" s="779"/>
      <c r="O1612" s="779"/>
      <c r="P1612" s="782"/>
      <c r="Q1612" s="782"/>
      <c r="R1612" s="785"/>
      <c r="U1612" s="562"/>
      <c r="V1612" s="567"/>
      <c r="W1612" s="561"/>
      <c r="X1612" s="569"/>
      <c r="Y1612" s="587"/>
      <c r="Z1612" s="494"/>
      <c r="AA1612" s="501"/>
      <c r="AB1612" s="517"/>
      <c r="AC1612" s="518"/>
      <c r="AD1612" s="577"/>
      <c r="AE1612" s="494"/>
      <c r="AF1612" s="494"/>
      <c r="AG1612" s="494"/>
    </row>
    <row r="1613" spans="2:34" s="494" customFormat="1" ht="19.5" customHeight="1">
      <c r="B1613" s="462"/>
      <c r="C1613" s="588"/>
      <c r="H1613" s="561"/>
      <c r="I1613" s="554"/>
      <c r="J1613" s="578"/>
      <c r="K1613" s="550"/>
      <c r="M1613" s="501"/>
      <c r="N1613" s="517"/>
      <c r="O1613" s="518"/>
      <c r="P1613" s="578"/>
      <c r="Q1613" s="557"/>
      <c r="R1613" s="505"/>
      <c r="S1613" s="505"/>
      <c r="T1613" s="541"/>
      <c r="U1613" s="541"/>
      <c r="V1613" s="541"/>
      <c r="Y1613" s="462"/>
      <c r="Z1613" s="569"/>
      <c r="AE1613" s="501"/>
      <c r="AF1613" s="517"/>
      <c r="AG1613" s="518"/>
      <c r="AH1613" s="578"/>
    </row>
    <row r="1614" spans="2:34" s="494" customFormat="1" ht="23.25" hidden="1" customHeight="1">
      <c r="B1614" s="462"/>
      <c r="C1614" s="588"/>
      <c r="H1614" s="584">
        <f>F4</f>
        <v>0</v>
      </c>
      <c r="I1614" s="554"/>
      <c r="J1614" s="578"/>
      <c r="K1614" s="550"/>
      <c r="M1614" s="501"/>
      <c r="N1614" s="517"/>
      <c r="O1614" s="518"/>
      <c r="P1614" s="578"/>
      <c r="Q1614" s="557"/>
      <c r="R1614" s="505"/>
      <c r="S1614" s="505"/>
      <c r="T1614" s="541"/>
      <c r="U1614" s="541"/>
      <c r="V1614" s="541"/>
      <c r="Y1614" s="462"/>
      <c r="Z1614" s="569"/>
      <c r="AE1614" s="501"/>
      <c r="AF1614" s="517"/>
      <c r="AG1614" s="518"/>
      <c r="AH1614" s="578"/>
    </row>
    <row r="1615" spans="2:34" ht="64.5" customHeight="1">
      <c r="B1615" s="449" t="s">
        <v>154</v>
      </c>
      <c r="C1615" s="430" t="s">
        <v>275</v>
      </c>
      <c r="D1615" s="444" t="s">
        <v>235</v>
      </c>
      <c r="E1615" s="444" t="s">
        <v>236</v>
      </c>
      <c r="F1615" s="446" t="s">
        <v>247</v>
      </c>
      <c r="G1615" s="434" t="s">
        <v>465</v>
      </c>
      <c r="H1615" s="435" t="s">
        <v>182</v>
      </c>
      <c r="I1615" s="437" t="s">
        <v>227</v>
      </c>
      <c r="J1615" s="437" t="s">
        <v>225</v>
      </c>
      <c r="K1615" s="437" t="s">
        <v>1216</v>
      </c>
      <c r="L1615" s="437" t="s">
        <v>240</v>
      </c>
      <c r="M1615" s="437" t="s">
        <v>269</v>
      </c>
      <c r="N1615" s="437" t="s">
        <v>245</v>
      </c>
      <c r="O1615" s="437" t="s">
        <v>466</v>
      </c>
      <c r="P1615" s="456" t="s">
        <v>246</v>
      </c>
      <c r="Q1615" s="456" t="s">
        <v>316</v>
      </c>
      <c r="R1615" s="456" t="s">
        <v>391</v>
      </c>
      <c r="W1615" s="494"/>
      <c r="X1615" s="501"/>
      <c r="Y1615" s="494"/>
      <c r="Z1615" s="494"/>
      <c r="AA1615" s="484"/>
      <c r="AB1615" s="484"/>
      <c r="AC1615" s="484"/>
      <c r="AD1615" s="484"/>
      <c r="AE1615" s="494"/>
      <c r="AF1615" s="494"/>
      <c r="AG1615" s="494"/>
    </row>
    <row r="1616" spans="2:34">
      <c r="B1616" s="786">
        <v>394</v>
      </c>
      <c r="C1616" s="788" t="s">
        <v>733</v>
      </c>
      <c r="D1616" s="790"/>
      <c r="E1616" s="791">
        <f t="shared" ref="E1616" si="135">D1616*$I$5</f>
        <v>0</v>
      </c>
      <c r="F1616" s="777">
        <f>E1616</f>
        <v>0</v>
      </c>
      <c r="G1616" s="793" t="e">
        <f>F1616*(1+$L$5)</f>
        <v>#REF!</v>
      </c>
      <c r="H1616" s="464" t="s">
        <v>207</v>
      </c>
      <c r="I1616" s="252"/>
      <c r="J1616" s="448">
        <f t="shared" ref="J1616:J1679" si="136">I1616/60</f>
        <v>0</v>
      </c>
      <c r="K1616" s="439" t="e">
        <f>#REF!*(1-$O$5)</f>
        <v>#REF!</v>
      </c>
      <c r="L1616" s="796" t="e">
        <f>SUM(K1616*J1616,J1617*K1617,J1618*K1618,J1619*K1619)</f>
        <v>#REF!</v>
      </c>
      <c r="M1616" s="799"/>
      <c r="N1616" s="777" t="e">
        <f>M1616*L1616</f>
        <v>#REF!</v>
      </c>
      <c r="O1616" s="777" t="e">
        <f>N1616*(1+$R$5)</f>
        <v>#REF!</v>
      </c>
      <c r="P1616" s="780" t="e">
        <f>N1616+M1616*F1616</f>
        <v>#REF!</v>
      </c>
      <c r="Q1616" s="780" t="e">
        <f>M1616*G1616+O1616</f>
        <v>#REF!</v>
      </c>
      <c r="R1616" s="783" t="e">
        <f>Q1616*(1+$U$5)</f>
        <v>#REF!</v>
      </c>
      <c r="U1616" s="851"/>
      <c r="V1616" s="852"/>
      <c r="W1616" s="890"/>
      <c r="X1616" s="908"/>
      <c r="Y1616" s="898"/>
      <c r="Z1616" s="494"/>
      <c r="AA1616" s="501"/>
      <c r="AB1616" s="517"/>
      <c r="AC1616" s="518"/>
      <c r="AD1616" s="582"/>
      <c r="AE1616" s="494"/>
      <c r="AF1616" s="494"/>
      <c r="AG1616" s="494"/>
    </row>
    <row r="1617" spans="2:33">
      <c r="B1617" s="786"/>
      <c r="C1617" s="788"/>
      <c r="D1617" s="790"/>
      <c r="E1617" s="791"/>
      <c r="F1617" s="778"/>
      <c r="G1617" s="794"/>
      <c r="H1617" s="458" t="s">
        <v>185</v>
      </c>
      <c r="I1617" s="252"/>
      <c r="J1617" s="448">
        <f t="shared" si="136"/>
        <v>0</v>
      </c>
      <c r="K1617" s="439" t="e">
        <f>#REF!*(1-$O$5)</f>
        <v>#REF!</v>
      </c>
      <c r="L1617" s="797"/>
      <c r="M1617" s="800"/>
      <c r="N1617" s="778"/>
      <c r="O1617" s="778"/>
      <c r="P1617" s="781"/>
      <c r="Q1617" s="781"/>
      <c r="R1617" s="784"/>
      <c r="U1617" s="851"/>
      <c r="V1617" s="852"/>
      <c r="W1617" s="890"/>
      <c r="X1617" s="908"/>
      <c r="Y1617" s="898"/>
      <c r="Z1617" s="494"/>
      <c r="AA1617" s="501"/>
      <c r="AB1617" s="517"/>
      <c r="AC1617" s="518"/>
      <c r="AD1617" s="582"/>
      <c r="AE1617" s="494"/>
      <c r="AF1617" s="494"/>
      <c r="AG1617" s="494"/>
    </row>
    <row r="1618" spans="2:33">
      <c r="B1618" s="786"/>
      <c r="C1618" s="788"/>
      <c r="D1618" s="790"/>
      <c r="E1618" s="791"/>
      <c r="F1618" s="778"/>
      <c r="G1618" s="794"/>
      <c r="H1618" s="458" t="s">
        <v>220</v>
      </c>
      <c r="I1618" s="252"/>
      <c r="J1618" s="448">
        <f t="shared" si="136"/>
        <v>0</v>
      </c>
      <c r="K1618" s="439" t="e">
        <f>#REF!*(1-$O$5)</f>
        <v>#REF!</v>
      </c>
      <c r="L1618" s="797"/>
      <c r="M1618" s="800"/>
      <c r="N1618" s="778"/>
      <c r="O1618" s="778"/>
      <c r="P1618" s="781"/>
      <c r="Q1618" s="781"/>
      <c r="R1618" s="784"/>
      <c r="U1618" s="851"/>
      <c r="V1618" s="852"/>
      <c r="W1618" s="890"/>
      <c r="X1618" s="908"/>
      <c r="Y1618" s="898"/>
      <c r="Z1618" s="494"/>
      <c r="AA1618" s="501"/>
      <c r="AB1618" s="517"/>
      <c r="AC1618" s="518"/>
      <c r="AD1618" s="582"/>
      <c r="AE1618" s="494"/>
      <c r="AF1618" s="494"/>
      <c r="AG1618" s="494"/>
    </row>
    <row r="1619" spans="2:33" ht="12.75" customHeight="1">
      <c r="B1619" s="786"/>
      <c r="C1619" s="789"/>
      <c r="D1619" s="790"/>
      <c r="E1619" s="791"/>
      <c r="F1619" s="779"/>
      <c r="G1619" s="795"/>
      <c r="H1619" s="458" t="s">
        <v>226</v>
      </c>
      <c r="I1619" s="252"/>
      <c r="J1619" s="448">
        <f t="shared" si="136"/>
        <v>0</v>
      </c>
      <c r="K1619" s="439" t="e">
        <f>#REF!*(1-$O$5)</f>
        <v>#REF!</v>
      </c>
      <c r="L1619" s="798"/>
      <c r="M1619" s="801"/>
      <c r="N1619" s="779"/>
      <c r="O1619" s="779"/>
      <c r="P1619" s="782"/>
      <c r="Q1619" s="782"/>
      <c r="R1619" s="785"/>
      <c r="U1619" s="851"/>
      <c r="V1619" s="852"/>
      <c r="W1619" s="890"/>
      <c r="X1619" s="908"/>
      <c r="Y1619" s="898"/>
      <c r="Z1619" s="494"/>
      <c r="AA1619" s="501"/>
      <c r="AB1619" s="517"/>
      <c r="AC1619" s="518"/>
      <c r="AD1619" s="582"/>
      <c r="AE1619" s="494"/>
      <c r="AF1619" s="494"/>
      <c r="AG1619" s="494"/>
    </row>
    <row r="1620" spans="2:33">
      <c r="B1620" s="786">
        <v>395</v>
      </c>
      <c r="C1620" s="787" t="s">
        <v>927</v>
      </c>
      <c r="D1620" s="790"/>
      <c r="E1620" s="791">
        <f t="shared" ref="E1620:E1676" si="137">D1620*$I$5</f>
        <v>0</v>
      </c>
      <c r="F1620" s="777">
        <f>E1620</f>
        <v>0</v>
      </c>
      <c r="G1620" s="793" t="e">
        <f>F1620*(1+$L$5)</f>
        <v>#REF!</v>
      </c>
      <c r="H1620" s="458" t="s">
        <v>207</v>
      </c>
      <c r="I1620" s="252"/>
      <c r="J1620" s="448">
        <f t="shared" si="136"/>
        <v>0</v>
      </c>
      <c r="K1620" s="439" t="e">
        <f>#REF!*(1-$O$5)</f>
        <v>#REF!</v>
      </c>
      <c r="L1620" s="796" t="e">
        <f>SUM(K1620*J1620,J1621*K1621,J1622*K1622,J1623*K1623)</f>
        <v>#REF!</v>
      </c>
      <c r="M1620" s="799"/>
      <c r="N1620" s="777" t="e">
        <f>M1620*L1620</f>
        <v>#REF!</v>
      </c>
      <c r="O1620" s="777" t="e">
        <f>N1620*(1+$R$5)</f>
        <v>#REF!</v>
      </c>
      <c r="P1620" s="780" t="e">
        <f>N1620+M1620*F1620</f>
        <v>#REF!</v>
      </c>
      <c r="Q1620" s="780" t="e">
        <f>M1620*G1620+O1620</f>
        <v>#REF!</v>
      </c>
      <c r="R1620" s="783" t="e">
        <f>Q1620*(1+$U$5)</f>
        <v>#REF!</v>
      </c>
      <c r="U1620" s="851"/>
      <c r="V1620" s="852"/>
      <c r="W1620" s="890"/>
      <c r="X1620" s="908"/>
      <c r="Y1620" s="898"/>
      <c r="Z1620" s="494"/>
      <c r="AA1620" s="501"/>
      <c r="AB1620" s="517"/>
      <c r="AC1620" s="518"/>
      <c r="AD1620" s="582"/>
      <c r="AE1620" s="494"/>
      <c r="AF1620" s="494"/>
      <c r="AG1620" s="494"/>
    </row>
    <row r="1621" spans="2:33">
      <c r="B1621" s="786"/>
      <c r="C1621" s="788"/>
      <c r="D1621" s="790"/>
      <c r="E1621" s="791"/>
      <c r="F1621" s="778"/>
      <c r="G1621" s="794"/>
      <c r="H1621" s="458" t="s">
        <v>185</v>
      </c>
      <c r="I1621" s="252"/>
      <c r="J1621" s="448">
        <f t="shared" si="136"/>
        <v>0</v>
      </c>
      <c r="K1621" s="439" t="e">
        <f>#REF!*(1-$O$5)</f>
        <v>#REF!</v>
      </c>
      <c r="L1621" s="797"/>
      <c r="M1621" s="800"/>
      <c r="N1621" s="778"/>
      <c r="O1621" s="778"/>
      <c r="P1621" s="781"/>
      <c r="Q1621" s="781"/>
      <c r="R1621" s="784"/>
      <c r="U1621" s="851"/>
      <c r="V1621" s="852"/>
      <c r="W1621" s="890"/>
      <c r="X1621" s="908"/>
      <c r="Y1621" s="898"/>
      <c r="Z1621" s="494"/>
      <c r="AA1621" s="501"/>
      <c r="AB1621" s="517"/>
      <c r="AC1621" s="518"/>
      <c r="AD1621" s="582"/>
      <c r="AE1621" s="494"/>
      <c r="AF1621" s="494"/>
      <c r="AG1621" s="494"/>
    </row>
    <row r="1622" spans="2:33">
      <c r="B1622" s="786"/>
      <c r="C1622" s="788"/>
      <c r="D1622" s="790"/>
      <c r="E1622" s="791"/>
      <c r="F1622" s="778"/>
      <c r="G1622" s="794"/>
      <c r="H1622" s="458" t="s">
        <v>220</v>
      </c>
      <c r="I1622" s="252"/>
      <c r="J1622" s="448">
        <f t="shared" si="136"/>
        <v>0</v>
      </c>
      <c r="K1622" s="439" t="e">
        <f>#REF!*(1-$O$5)</f>
        <v>#REF!</v>
      </c>
      <c r="L1622" s="797"/>
      <c r="M1622" s="800"/>
      <c r="N1622" s="778"/>
      <c r="O1622" s="778"/>
      <c r="P1622" s="781"/>
      <c r="Q1622" s="781"/>
      <c r="R1622" s="784"/>
      <c r="U1622" s="851"/>
      <c r="V1622" s="852"/>
      <c r="W1622" s="890"/>
      <c r="X1622" s="908"/>
      <c r="Y1622" s="898"/>
      <c r="Z1622" s="494"/>
      <c r="AA1622" s="501"/>
      <c r="AB1622" s="517"/>
      <c r="AC1622" s="518"/>
      <c r="AD1622" s="582"/>
      <c r="AE1622" s="494"/>
      <c r="AF1622" s="494"/>
      <c r="AG1622" s="494"/>
    </row>
    <row r="1623" spans="2:33">
      <c r="B1623" s="786"/>
      <c r="C1623" s="789"/>
      <c r="D1623" s="790"/>
      <c r="E1623" s="791"/>
      <c r="F1623" s="779"/>
      <c r="G1623" s="795"/>
      <c r="H1623" s="458" t="s">
        <v>226</v>
      </c>
      <c r="I1623" s="252"/>
      <c r="J1623" s="448">
        <f t="shared" si="136"/>
        <v>0</v>
      </c>
      <c r="K1623" s="439" t="e">
        <f>#REF!*(1-$O$5)</f>
        <v>#REF!</v>
      </c>
      <c r="L1623" s="798"/>
      <c r="M1623" s="801"/>
      <c r="N1623" s="779"/>
      <c r="O1623" s="779"/>
      <c r="P1623" s="782"/>
      <c r="Q1623" s="782"/>
      <c r="R1623" s="785"/>
      <c r="U1623" s="851"/>
      <c r="V1623" s="852"/>
      <c r="W1623" s="890"/>
      <c r="X1623" s="908"/>
      <c r="Y1623" s="898"/>
      <c r="Z1623" s="494"/>
      <c r="AA1623" s="501"/>
      <c r="AB1623" s="517"/>
      <c r="AC1623" s="518"/>
      <c r="AD1623" s="582"/>
      <c r="AE1623" s="494"/>
      <c r="AF1623" s="494"/>
      <c r="AG1623" s="494"/>
    </row>
    <row r="1624" spans="2:33">
      <c r="B1624" s="786">
        <v>396</v>
      </c>
      <c r="C1624" s="787" t="s">
        <v>928</v>
      </c>
      <c r="D1624" s="790"/>
      <c r="E1624" s="791">
        <f t="shared" si="137"/>
        <v>0</v>
      </c>
      <c r="F1624" s="777">
        <f>E1624</f>
        <v>0</v>
      </c>
      <c r="G1624" s="793" t="e">
        <f>F1624*(1+$L$5)</f>
        <v>#REF!</v>
      </c>
      <c r="H1624" s="458" t="s">
        <v>207</v>
      </c>
      <c r="I1624" s="252"/>
      <c r="J1624" s="448">
        <f t="shared" si="136"/>
        <v>0</v>
      </c>
      <c r="K1624" s="439" t="e">
        <f>#REF!*(1-$O$5)</f>
        <v>#REF!</v>
      </c>
      <c r="L1624" s="796" t="e">
        <f>SUM(K1624*J1624,J1625*K1625,J1626*K1626,J1627*K1627)</f>
        <v>#REF!</v>
      </c>
      <c r="M1624" s="799"/>
      <c r="N1624" s="777" t="e">
        <f>M1624*L1624</f>
        <v>#REF!</v>
      </c>
      <c r="O1624" s="777" t="e">
        <f>N1624*(1+$R$5)</f>
        <v>#REF!</v>
      </c>
      <c r="P1624" s="780" t="e">
        <f>N1624+M1624*F1624</f>
        <v>#REF!</v>
      </c>
      <c r="Q1624" s="780" t="e">
        <f>M1624*G1624+O1624</f>
        <v>#REF!</v>
      </c>
      <c r="R1624" s="783" t="e">
        <f>Q1624*(1+$U$5)</f>
        <v>#REF!</v>
      </c>
      <c r="U1624" s="851"/>
      <c r="V1624" s="852"/>
      <c r="W1624" s="890"/>
      <c r="X1624" s="908"/>
      <c r="Y1624" s="898"/>
      <c r="Z1624" s="494"/>
      <c r="AA1624" s="501"/>
      <c r="AB1624" s="517"/>
      <c r="AC1624" s="518"/>
      <c r="AD1624" s="582"/>
      <c r="AE1624" s="494"/>
      <c r="AF1624" s="494"/>
      <c r="AG1624" s="494"/>
    </row>
    <row r="1625" spans="2:33">
      <c r="B1625" s="786"/>
      <c r="C1625" s="788"/>
      <c r="D1625" s="790"/>
      <c r="E1625" s="791"/>
      <c r="F1625" s="778"/>
      <c r="G1625" s="794"/>
      <c r="H1625" s="458" t="s">
        <v>185</v>
      </c>
      <c r="I1625" s="252"/>
      <c r="J1625" s="448">
        <f t="shared" si="136"/>
        <v>0</v>
      </c>
      <c r="K1625" s="439" t="e">
        <f>#REF!*(1-$O$5)</f>
        <v>#REF!</v>
      </c>
      <c r="L1625" s="797"/>
      <c r="M1625" s="800"/>
      <c r="N1625" s="778"/>
      <c r="O1625" s="778"/>
      <c r="P1625" s="781"/>
      <c r="Q1625" s="781"/>
      <c r="R1625" s="784"/>
      <c r="U1625" s="851"/>
      <c r="V1625" s="852"/>
      <c r="W1625" s="890"/>
      <c r="X1625" s="908"/>
      <c r="Y1625" s="898"/>
      <c r="Z1625" s="494"/>
      <c r="AA1625" s="501"/>
      <c r="AB1625" s="517"/>
      <c r="AC1625" s="518"/>
      <c r="AD1625" s="582"/>
      <c r="AE1625" s="494"/>
      <c r="AF1625" s="494"/>
      <c r="AG1625" s="494"/>
    </row>
    <row r="1626" spans="2:33">
      <c r="B1626" s="786"/>
      <c r="C1626" s="788"/>
      <c r="D1626" s="790"/>
      <c r="E1626" s="791"/>
      <c r="F1626" s="778"/>
      <c r="G1626" s="794"/>
      <c r="H1626" s="458" t="s">
        <v>220</v>
      </c>
      <c r="I1626" s="252"/>
      <c r="J1626" s="448">
        <f t="shared" si="136"/>
        <v>0</v>
      </c>
      <c r="K1626" s="439" t="e">
        <f>#REF!*(1-$O$5)</f>
        <v>#REF!</v>
      </c>
      <c r="L1626" s="797"/>
      <c r="M1626" s="800"/>
      <c r="N1626" s="778"/>
      <c r="O1626" s="778"/>
      <c r="P1626" s="781"/>
      <c r="Q1626" s="781"/>
      <c r="R1626" s="784"/>
      <c r="U1626" s="851"/>
      <c r="V1626" s="852"/>
      <c r="W1626" s="890"/>
      <c r="X1626" s="908"/>
      <c r="Y1626" s="898"/>
      <c r="Z1626" s="494"/>
      <c r="AA1626" s="501"/>
      <c r="AB1626" s="517"/>
      <c r="AC1626" s="518"/>
      <c r="AD1626" s="582"/>
      <c r="AE1626" s="494"/>
      <c r="AF1626" s="494"/>
      <c r="AG1626" s="494"/>
    </row>
    <row r="1627" spans="2:33">
      <c r="B1627" s="786"/>
      <c r="C1627" s="789"/>
      <c r="D1627" s="790"/>
      <c r="E1627" s="791"/>
      <c r="F1627" s="779"/>
      <c r="G1627" s="795"/>
      <c r="H1627" s="458" t="s">
        <v>226</v>
      </c>
      <c r="I1627" s="252"/>
      <c r="J1627" s="448">
        <f t="shared" si="136"/>
        <v>0</v>
      </c>
      <c r="K1627" s="439" t="e">
        <f>#REF!*(1-$O$5)</f>
        <v>#REF!</v>
      </c>
      <c r="L1627" s="798"/>
      <c r="M1627" s="801"/>
      <c r="N1627" s="779"/>
      <c r="O1627" s="779"/>
      <c r="P1627" s="782"/>
      <c r="Q1627" s="782"/>
      <c r="R1627" s="785"/>
      <c r="U1627" s="851"/>
      <c r="V1627" s="852"/>
      <c r="W1627" s="890"/>
      <c r="X1627" s="908"/>
      <c r="Y1627" s="898"/>
      <c r="Z1627" s="494"/>
      <c r="AA1627" s="501"/>
      <c r="AB1627" s="517"/>
      <c r="AC1627" s="518"/>
      <c r="AD1627" s="582"/>
      <c r="AE1627" s="494"/>
      <c r="AF1627" s="494"/>
      <c r="AG1627" s="494"/>
    </row>
    <row r="1628" spans="2:33">
      <c r="B1628" s="786">
        <v>397</v>
      </c>
      <c r="C1628" s="787" t="s">
        <v>929</v>
      </c>
      <c r="D1628" s="790"/>
      <c r="E1628" s="791">
        <f t="shared" si="137"/>
        <v>0</v>
      </c>
      <c r="F1628" s="777">
        <f>E1628</f>
        <v>0</v>
      </c>
      <c r="G1628" s="793" t="e">
        <f>F1628*(1+$L$5)</f>
        <v>#REF!</v>
      </c>
      <c r="H1628" s="458" t="s">
        <v>207</v>
      </c>
      <c r="I1628" s="252"/>
      <c r="J1628" s="448">
        <f t="shared" si="136"/>
        <v>0</v>
      </c>
      <c r="K1628" s="439" t="e">
        <f>#REF!*(1-$O$5)</f>
        <v>#REF!</v>
      </c>
      <c r="L1628" s="796" t="e">
        <f>SUM(K1628*J1628,J1629*K1629,J1630*K1630,J1631*K1631)</f>
        <v>#REF!</v>
      </c>
      <c r="M1628" s="799">
        <v>1</v>
      </c>
      <c r="N1628" s="777" t="e">
        <f>M1628*L1628</f>
        <v>#REF!</v>
      </c>
      <c r="O1628" s="777" t="e">
        <f>N1628*(1+$R$5)</f>
        <v>#REF!</v>
      </c>
      <c r="P1628" s="780" t="e">
        <f>N1628+M1628*F1628</f>
        <v>#REF!</v>
      </c>
      <c r="Q1628" s="780" t="e">
        <f>M1628*G1628+O1628</f>
        <v>#REF!</v>
      </c>
      <c r="R1628" s="783" t="e">
        <f>Q1628*(1+$U$5)</f>
        <v>#REF!</v>
      </c>
      <c r="U1628" s="851"/>
      <c r="V1628" s="852"/>
      <c r="W1628" s="890"/>
      <c r="X1628" s="908"/>
      <c r="Y1628" s="898"/>
      <c r="Z1628" s="494"/>
      <c r="AA1628" s="501"/>
      <c r="AB1628" s="517"/>
      <c r="AC1628" s="518"/>
      <c r="AD1628" s="582"/>
      <c r="AE1628" s="494"/>
      <c r="AF1628" s="494"/>
      <c r="AG1628" s="494"/>
    </row>
    <row r="1629" spans="2:33">
      <c r="B1629" s="786"/>
      <c r="C1629" s="788"/>
      <c r="D1629" s="790"/>
      <c r="E1629" s="791"/>
      <c r="F1629" s="778"/>
      <c r="G1629" s="794"/>
      <c r="H1629" s="458" t="s">
        <v>185</v>
      </c>
      <c r="I1629" s="252"/>
      <c r="J1629" s="448">
        <f t="shared" si="136"/>
        <v>0</v>
      </c>
      <c r="K1629" s="439" t="e">
        <f>#REF!*(1-$O$5)</f>
        <v>#REF!</v>
      </c>
      <c r="L1629" s="797"/>
      <c r="M1629" s="800"/>
      <c r="N1629" s="778"/>
      <c r="O1629" s="778"/>
      <c r="P1629" s="781"/>
      <c r="Q1629" s="781"/>
      <c r="R1629" s="784"/>
      <c r="U1629" s="851"/>
      <c r="V1629" s="852"/>
      <c r="W1629" s="890"/>
      <c r="X1629" s="908"/>
      <c r="Y1629" s="898"/>
      <c r="Z1629" s="494"/>
      <c r="AA1629" s="501"/>
      <c r="AB1629" s="517"/>
      <c r="AC1629" s="518"/>
      <c r="AD1629" s="582"/>
      <c r="AE1629" s="494"/>
      <c r="AF1629" s="494"/>
      <c r="AG1629" s="494"/>
    </row>
    <row r="1630" spans="2:33">
      <c r="B1630" s="786"/>
      <c r="C1630" s="788"/>
      <c r="D1630" s="790"/>
      <c r="E1630" s="791"/>
      <c r="F1630" s="778"/>
      <c r="G1630" s="794"/>
      <c r="H1630" s="458" t="s">
        <v>220</v>
      </c>
      <c r="I1630" s="252"/>
      <c r="J1630" s="448">
        <f t="shared" si="136"/>
        <v>0</v>
      </c>
      <c r="K1630" s="439" t="e">
        <f>#REF!*(1-$O$5)</f>
        <v>#REF!</v>
      </c>
      <c r="L1630" s="797"/>
      <c r="M1630" s="800"/>
      <c r="N1630" s="778"/>
      <c r="O1630" s="778"/>
      <c r="P1630" s="781"/>
      <c r="Q1630" s="781"/>
      <c r="R1630" s="784"/>
      <c r="U1630" s="851"/>
      <c r="V1630" s="852"/>
      <c r="W1630" s="890"/>
      <c r="X1630" s="908"/>
      <c r="Y1630" s="898"/>
      <c r="Z1630" s="494"/>
      <c r="AA1630" s="501"/>
      <c r="AB1630" s="517"/>
      <c r="AC1630" s="518"/>
      <c r="AD1630" s="582"/>
      <c r="AE1630" s="494"/>
      <c r="AF1630" s="494"/>
      <c r="AG1630" s="494"/>
    </row>
    <row r="1631" spans="2:33">
      <c r="B1631" s="786"/>
      <c r="C1631" s="789"/>
      <c r="D1631" s="790"/>
      <c r="E1631" s="791"/>
      <c r="F1631" s="779"/>
      <c r="G1631" s="795"/>
      <c r="H1631" s="458" t="s">
        <v>226</v>
      </c>
      <c r="I1631" s="252"/>
      <c r="J1631" s="448">
        <f t="shared" si="136"/>
        <v>0</v>
      </c>
      <c r="K1631" s="439" t="e">
        <f>#REF!*(1-$O$5)</f>
        <v>#REF!</v>
      </c>
      <c r="L1631" s="798"/>
      <c r="M1631" s="801"/>
      <c r="N1631" s="779"/>
      <c r="O1631" s="779"/>
      <c r="P1631" s="782"/>
      <c r="Q1631" s="782"/>
      <c r="R1631" s="785"/>
      <c r="U1631" s="851"/>
      <c r="V1631" s="852"/>
      <c r="W1631" s="890"/>
      <c r="X1631" s="908"/>
      <c r="Y1631" s="898"/>
      <c r="Z1631" s="494"/>
      <c r="AA1631" s="501"/>
      <c r="AB1631" s="517"/>
      <c r="AC1631" s="518"/>
      <c r="AD1631" s="582"/>
      <c r="AE1631" s="494"/>
      <c r="AF1631" s="494"/>
      <c r="AG1631" s="494"/>
    </row>
    <row r="1632" spans="2:33">
      <c r="B1632" s="786">
        <v>398</v>
      </c>
      <c r="C1632" s="787" t="s">
        <v>930</v>
      </c>
      <c r="D1632" s="790"/>
      <c r="E1632" s="791">
        <f t="shared" si="137"/>
        <v>0</v>
      </c>
      <c r="F1632" s="777">
        <f>E1632</f>
        <v>0</v>
      </c>
      <c r="G1632" s="793" t="e">
        <f>F1632*(1+$L$5)</f>
        <v>#REF!</v>
      </c>
      <c r="H1632" s="458" t="s">
        <v>207</v>
      </c>
      <c r="I1632" s="252"/>
      <c r="J1632" s="448">
        <f t="shared" si="136"/>
        <v>0</v>
      </c>
      <c r="K1632" s="439" t="e">
        <f>#REF!*(1-$O$5)</f>
        <v>#REF!</v>
      </c>
      <c r="L1632" s="796" t="e">
        <f>SUM(K1632*J1632,J1633*K1633,J1634*K1634,J1635*K1635)</f>
        <v>#REF!</v>
      </c>
      <c r="M1632" s="799">
        <v>1</v>
      </c>
      <c r="N1632" s="777" t="e">
        <f>M1632*L1632</f>
        <v>#REF!</v>
      </c>
      <c r="O1632" s="777" t="e">
        <f>N1632*(1+$R$5)</f>
        <v>#REF!</v>
      </c>
      <c r="P1632" s="780" t="e">
        <f>N1632+M1632*F1632</f>
        <v>#REF!</v>
      </c>
      <c r="Q1632" s="780" t="e">
        <f>M1632*G1632+O1632</f>
        <v>#REF!</v>
      </c>
      <c r="R1632" s="783" t="e">
        <f>Q1632*(1+$U$5)</f>
        <v>#REF!</v>
      </c>
      <c r="U1632" s="851"/>
      <c r="V1632" s="852"/>
      <c r="W1632" s="890"/>
      <c r="X1632" s="908"/>
      <c r="Y1632" s="898"/>
      <c r="Z1632" s="494"/>
      <c r="AA1632" s="501"/>
      <c r="AB1632" s="517"/>
      <c r="AC1632" s="518"/>
      <c r="AD1632" s="582"/>
      <c r="AE1632" s="494"/>
      <c r="AF1632" s="494"/>
      <c r="AG1632" s="494"/>
    </row>
    <row r="1633" spans="2:33">
      <c r="B1633" s="786"/>
      <c r="C1633" s="788"/>
      <c r="D1633" s="790"/>
      <c r="E1633" s="791"/>
      <c r="F1633" s="778"/>
      <c r="G1633" s="794"/>
      <c r="H1633" s="458" t="s">
        <v>185</v>
      </c>
      <c r="I1633" s="252">
        <v>480</v>
      </c>
      <c r="J1633" s="448">
        <f t="shared" si="136"/>
        <v>8</v>
      </c>
      <c r="K1633" s="439" t="e">
        <f>#REF!*(1-$O$5)</f>
        <v>#REF!</v>
      </c>
      <c r="L1633" s="797"/>
      <c r="M1633" s="800"/>
      <c r="N1633" s="778"/>
      <c r="O1633" s="778"/>
      <c r="P1633" s="781"/>
      <c r="Q1633" s="781"/>
      <c r="R1633" s="784"/>
      <c r="U1633" s="851"/>
      <c r="V1633" s="852"/>
      <c r="W1633" s="890"/>
      <c r="X1633" s="908"/>
      <c r="Y1633" s="898"/>
      <c r="Z1633" s="494"/>
      <c r="AA1633" s="501"/>
      <c r="AB1633" s="517"/>
      <c r="AC1633" s="518"/>
      <c r="AD1633" s="582"/>
      <c r="AE1633" s="494"/>
      <c r="AF1633" s="494"/>
      <c r="AG1633" s="494"/>
    </row>
    <row r="1634" spans="2:33">
      <c r="B1634" s="786"/>
      <c r="C1634" s="788"/>
      <c r="D1634" s="790"/>
      <c r="E1634" s="791"/>
      <c r="F1634" s="778"/>
      <c r="G1634" s="794"/>
      <c r="H1634" s="458" t="s">
        <v>220</v>
      </c>
      <c r="I1634" s="252">
        <v>480</v>
      </c>
      <c r="J1634" s="448">
        <f t="shared" si="136"/>
        <v>8</v>
      </c>
      <c r="K1634" s="439" t="e">
        <f>#REF!*(1-$O$5)</f>
        <v>#REF!</v>
      </c>
      <c r="L1634" s="797"/>
      <c r="M1634" s="800"/>
      <c r="N1634" s="778"/>
      <c r="O1634" s="778"/>
      <c r="P1634" s="781"/>
      <c r="Q1634" s="781"/>
      <c r="R1634" s="784"/>
      <c r="U1634" s="851"/>
      <c r="V1634" s="852"/>
      <c r="W1634" s="890"/>
      <c r="X1634" s="908"/>
      <c r="Y1634" s="898"/>
      <c r="Z1634" s="494"/>
      <c r="AA1634" s="501"/>
      <c r="AB1634" s="517"/>
      <c r="AC1634" s="518"/>
      <c r="AD1634" s="582"/>
      <c r="AE1634" s="494"/>
      <c r="AF1634" s="494"/>
      <c r="AG1634" s="494"/>
    </row>
    <row r="1635" spans="2:33">
      <c r="B1635" s="786"/>
      <c r="C1635" s="789"/>
      <c r="D1635" s="790"/>
      <c r="E1635" s="791"/>
      <c r="F1635" s="779"/>
      <c r="G1635" s="795"/>
      <c r="H1635" s="458" t="s">
        <v>226</v>
      </c>
      <c r="I1635" s="252"/>
      <c r="J1635" s="448">
        <f t="shared" si="136"/>
        <v>0</v>
      </c>
      <c r="K1635" s="439" t="e">
        <f>#REF!*(1-$O$5)</f>
        <v>#REF!</v>
      </c>
      <c r="L1635" s="798"/>
      <c r="M1635" s="801"/>
      <c r="N1635" s="779"/>
      <c r="O1635" s="779"/>
      <c r="P1635" s="782"/>
      <c r="Q1635" s="782"/>
      <c r="R1635" s="785"/>
      <c r="U1635" s="851"/>
      <c r="V1635" s="852"/>
      <c r="W1635" s="890"/>
      <c r="X1635" s="908"/>
      <c r="Y1635" s="898"/>
      <c r="Z1635" s="494"/>
      <c r="AA1635" s="501"/>
      <c r="AB1635" s="517"/>
      <c r="AC1635" s="518"/>
      <c r="AD1635" s="582"/>
      <c r="AE1635" s="494"/>
      <c r="AF1635" s="494"/>
      <c r="AG1635" s="494"/>
    </row>
    <row r="1636" spans="2:33">
      <c r="B1636" s="786">
        <v>399</v>
      </c>
      <c r="C1636" s="787" t="s">
        <v>931</v>
      </c>
      <c r="D1636" s="790"/>
      <c r="E1636" s="791">
        <f t="shared" si="137"/>
        <v>0</v>
      </c>
      <c r="F1636" s="777">
        <f>E1636</f>
        <v>0</v>
      </c>
      <c r="G1636" s="793" t="e">
        <f>F1636*(1+$L$5)</f>
        <v>#REF!</v>
      </c>
      <c r="H1636" s="458" t="s">
        <v>207</v>
      </c>
      <c r="I1636" s="252"/>
      <c r="J1636" s="448">
        <f t="shared" si="136"/>
        <v>0</v>
      </c>
      <c r="K1636" s="439" t="e">
        <f>#REF!*(1-$O$5)</f>
        <v>#REF!</v>
      </c>
      <c r="L1636" s="796" t="e">
        <f>SUM(K1636*J1636,J1637*K1637,J1638*K1638,J1639*K1639)</f>
        <v>#REF!</v>
      </c>
      <c r="M1636" s="799">
        <v>1</v>
      </c>
      <c r="N1636" s="777" t="e">
        <f>M1636*L1636</f>
        <v>#REF!</v>
      </c>
      <c r="O1636" s="777" t="e">
        <f>N1636*(1+$R$5)</f>
        <v>#REF!</v>
      </c>
      <c r="P1636" s="780" t="e">
        <f>N1636+M1636*F1636</f>
        <v>#REF!</v>
      </c>
      <c r="Q1636" s="780" t="e">
        <f>M1636*G1636+O1636</f>
        <v>#REF!</v>
      </c>
      <c r="R1636" s="783" t="e">
        <f>Q1636*(1+$U$5)</f>
        <v>#REF!</v>
      </c>
      <c r="U1636" s="851"/>
      <c r="V1636" s="852"/>
      <c r="W1636" s="890"/>
      <c r="X1636" s="908"/>
      <c r="Y1636" s="898"/>
      <c r="Z1636" s="494"/>
      <c r="AA1636" s="501"/>
      <c r="AB1636" s="517"/>
      <c r="AC1636" s="518"/>
      <c r="AD1636" s="582"/>
      <c r="AE1636" s="494"/>
      <c r="AF1636" s="494"/>
      <c r="AG1636" s="494"/>
    </row>
    <row r="1637" spans="2:33">
      <c r="B1637" s="786"/>
      <c r="C1637" s="788"/>
      <c r="D1637" s="790"/>
      <c r="E1637" s="791"/>
      <c r="F1637" s="778"/>
      <c r="G1637" s="794"/>
      <c r="H1637" s="458" t="s">
        <v>185</v>
      </c>
      <c r="I1637" s="252">
        <v>480</v>
      </c>
      <c r="J1637" s="448">
        <f t="shared" si="136"/>
        <v>8</v>
      </c>
      <c r="K1637" s="439" t="e">
        <f>#REF!*(1-$O$5)</f>
        <v>#REF!</v>
      </c>
      <c r="L1637" s="797"/>
      <c r="M1637" s="800"/>
      <c r="N1637" s="778"/>
      <c r="O1637" s="778"/>
      <c r="P1637" s="781"/>
      <c r="Q1637" s="781"/>
      <c r="R1637" s="784"/>
      <c r="U1637" s="851"/>
      <c r="V1637" s="852"/>
      <c r="W1637" s="890"/>
      <c r="X1637" s="908"/>
      <c r="Y1637" s="898"/>
      <c r="Z1637" s="494"/>
      <c r="AA1637" s="501"/>
      <c r="AB1637" s="517"/>
      <c r="AC1637" s="518"/>
      <c r="AD1637" s="582"/>
      <c r="AE1637" s="494"/>
      <c r="AF1637" s="494"/>
      <c r="AG1637" s="494"/>
    </row>
    <row r="1638" spans="2:33">
      <c r="B1638" s="786"/>
      <c r="C1638" s="788"/>
      <c r="D1638" s="790"/>
      <c r="E1638" s="791"/>
      <c r="F1638" s="778"/>
      <c r="G1638" s="794"/>
      <c r="H1638" s="458" t="s">
        <v>220</v>
      </c>
      <c r="I1638" s="252">
        <v>480</v>
      </c>
      <c r="J1638" s="448">
        <f t="shared" si="136"/>
        <v>8</v>
      </c>
      <c r="K1638" s="439" t="e">
        <f>#REF!*(1-$O$5)</f>
        <v>#REF!</v>
      </c>
      <c r="L1638" s="797"/>
      <c r="M1638" s="800"/>
      <c r="N1638" s="778"/>
      <c r="O1638" s="778"/>
      <c r="P1638" s="781"/>
      <c r="Q1638" s="781"/>
      <c r="R1638" s="784"/>
      <c r="U1638" s="851"/>
      <c r="V1638" s="852"/>
      <c r="W1638" s="890"/>
      <c r="X1638" s="908"/>
      <c r="Y1638" s="898"/>
      <c r="Z1638" s="494"/>
      <c r="AA1638" s="501"/>
      <c r="AB1638" s="517"/>
      <c r="AC1638" s="518"/>
      <c r="AD1638" s="582"/>
      <c r="AE1638" s="494"/>
      <c r="AF1638" s="494"/>
      <c r="AG1638" s="494"/>
    </row>
    <row r="1639" spans="2:33">
      <c r="B1639" s="786"/>
      <c r="C1639" s="789"/>
      <c r="D1639" s="790"/>
      <c r="E1639" s="791"/>
      <c r="F1639" s="779"/>
      <c r="G1639" s="795"/>
      <c r="H1639" s="458" t="s">
        <v>226</v>
      </c>
      <c r="I1639" s="252"/>
      <c r="J1639" s="448">
        <f t="shared" si="136"/>
        <v>0</v>
      </c>
      <c r="K1639" s="439" t="e">
        <f>#REF!*(1-$O$5)</f>
        <v>#REF!</v>
      </c>
      <c r="L1639" s="798"/>
      <c r="M1639" s="801"/>
      <c r="N1639" s="779"/>
      <c r="O1639" s="779"/>
      <c r="P1639" s="782"/>
      <c r="Q1639" s="782"/>
      <c r="R1639" s="785"/>
      <c r="U1639" s="851"/>
      <c r="V1639" s="852"/>
      <c r="W1639" s="890"/>
      <c r="X1639" s="908"/>
      <c r="Y1639" s="898"/>
      <c r="Z1639" s="494"/>
      <c r="AA1639" s="501"/>
      <c r="AB1639" s="517"/>
      <c r="AC1639" s="518"/>
      <c r="AD1639" s="582"/>
      <c r="AE1639" s="494"/>
      <c r="AF1639" s="494"/>
      <c r="AG1639" s="494"/>
    </row>
    <row r="1640" spans="2:33">
      <c r="B1640" s="786">
        <v>400</v>
      </c>
      <c r="C1640" s="787" t="s">
        <v>932</v>
      </c>
      <c r="D1640" s="790"/>
      <c r="E1640" s="791">
        <f t="shared" si="137"/>
        <v>0</v>
      </c>
      <c r="F1640" s="777">
        <f>E1640</f>
        <v>0</v>
      </c>
      <c r="G1640" s="793" t="e">
        <f>F1640*(1+$L$5)</f>
        <v>#REF!</v>
      </c>
      <c r="H1640" s="458" t="s">
        <v>207</v>
      </c>
      <c r="I1640" s="252"/>
      <c r="J1640" s="448">
        <f t="shared" si="136"/>
        <v>0</v>
      </c>
      <c r="K1640" s="439" t="e">
        <f>#REF!*(1-$O$5)</f>
        <v>#REF!</v>
      </c>
      <c r="L1640" s="796" t="e">
        <f>SUM(K1640*J1640,J1641*K1641,J1642*K1642,J1643*K1643)</f>
        <v>#REF!</v>
      </c>
      <c r="M1640" s="799">
        <v>1</v>
      </c>
      <c r="N1640" s="777" t="e">
        <f>M1640*L1640</f>
        <v>#REF!</v>
      </c>
      <c r="O1640" s="777" t="e">
        <f>N1640*(1+$R$5)</f>
        <v>#REF!</v>
      </c>
      <c r="P1640" s="780" t="e">
        <f>N1640+M1640*F1640</f>
        <v>#REF!</v>
      </c>
      <c r="Q1640" s="780" t="e">
        <f>M1640*G1640+O1640</f>
        <v>#REF!</v>
      </c>
      <c r="R1640" s="783" t="e">
        <f>Q1640*(1+$U$5)</f>
        <v>#REF!</v>
      </c>
      <c r="U1640" s="851"/>
      <c r="V1640" s="852"/>
      <c r="W1640" s="890"/>
      <c r="X1640" s="908"/>
      <c r="Y1640" s="898"/>
      <c r="Z1640" s="494"/>
      <c r="AA1640" s="501"/>
      <c r="AB1640" s="517"/>
      <c r="AC1640" s="518"/>
      <c r="AD1640" s="582"/>
      <c r="AE1640" s="494"/>
      <c r="AF1640" s="494"/>
      <c r="AG1640" s="494"/>
    </row>
    <row r="1641" spans="2:33">
      <c r="B1641" s="786"/>
      <c r="C1641" s="788"/>
      <c r="D1641" s="790"/>
      <c r="E1641" s="791"/>
      <c r="F1641" s="778"/>
      <c r="G1641" s="794"/>
      <c r="H1641" s="458" t="s">
        <v>185</v>
      </c>
      <c r="I1641" s="252">
        <v>480</v>
      </c>
      <c r="J1641" s="448">
        <f t="shared" si="136"/>
        <v>8</v>
      </c>
      <c r="K1641" s="439" t="e">
        <f>#REF!*(1-$O$5)</f>
        <v>#REF!</v>
      </c>
      <c r="L1641" s="797"/>
      <c r="M1641" s="800"/>
      <c r="N1641" s="778"/>
      <c r="O1641" s="778"/>
      <c r="P1641" s="781"/>
      <c r="Q1641" s="781"/>
      <c r="R1641" s="784"/>
      <c r="U1641" s="851"/>
      <c r="V1641" s="852"/>
      <c r="W1641" s="890"/>
      <c r="X1641" s="908"/>
      <c r="Y1641" s="898"/>
      <c r="Z1641" s="494"/>
      <c r="AA1641" s="501"/>
      <c r="AB1641" s="517"/>
      <c r="AC1641" s="518"/>
      <c r="AD1641" s="582"/>
      <c r="AE1641" s="494"/>
      <c r="AF1641" s="494"/>
      <c r="AG1641" s="494"/>
    </row>
    <row r="1642" spans="2:33">
      <c r="B1642" s="786"/>
      <c r="C1642" s="788"/>
      <c r="D1642" s="790"/>
      <c r="E1642" s="791"/>
      <c r="F1642" s="778"/>
      <c r="G1642" s="794"/>
      <c r="H1642" s="458" t="s">
        <v>220</v>
      </c>
      <c r="I1642" s="252">
        <v>480</v>
      </c>
      <c r="J1642" s="448">
        <f t="shared" si="136"/>
        <v>8</v>
      </c>
      <c r="K1642" s="439" t="e">
        <f>#REF!*(1-$O$5)</f>
        <v>#REF!</v>
      </c>
      <c r="L1642" s="797"/>
      <c r="M1642" s="800"/>
      <c r="N1642" s="778"/>
      <c r="O1642" s="778"/>
      <c r="P1642" s="781"/>
      <c r="Q1642" s="781"/>
      <c r="R1642" s="784"/>
      <c r="U1642" s="851"/>
      <c r="V1642" s="852"/>
      <c r="W1642" s="890"/>
      <c r="X1642" s="908"/>
      <c r="Y1642" s="898"/>
      <c r="Z1642" s="494"/>
      <c r="AA1642" s="501"/>
      <c r="AB1642" s="517"/>
      <c r="AC1642" s="518"/>
      <c r="AD1642" s="582"/>
      <c r="AE1642" s="494"/>
      <c r="AF1642" s="494"/>
      <c r="AG1642" s="494"/>
    </row>
    <row r="1643" spans="2:33">
      <c r="B1643" s="786"/>
      <c r="C1643" s="789"/>
      <c r="D1643" s="790"/>
      <c r="E1643" s="791"/>
      <c r="F1643" s="779"/>
      <c r="G1643" s="795"/>
      <c r="H1643" s="458" t="s">
        <v>226</v>
      </c>
      <c r="I1643" s="252"/>
      <c r="J1643" s="448">
        <f t="shared" si="136"/>
        <v>0</v>
      </c>
      <c r="K1643" s="439" t="e">
        <f>#REF!*(1-$O$5)</f>
        <v>#REF!</v>
      </c>
      <c r="L1643" s="798"/>
      <c r="M1643" s="801"/>
      <c r="N1643" s="779"/>
      <c r="O1643" s="779"/>
      <c r="P1643" s="782"/>
      <c r="Q1643" s="782"/>
      <c r="R1643" s="785"/>
      <c r="U1643" s="851"/>
      <c r="V1643" s="852"/>
      <c r="W1643" s="890"/>
      <c r="X1643" s="908"/>
      <c r="Y1643" s="898"/>
      <c r="Z1643" s="494"/>
      <c r="AA1643" s="501"/>
      <c r="AB1643" s="517"/>
      <c r="AC1643" s="518"/>
      <c r="AD1643" s="582"/>
      <c r="AE1643" s="494"/>
      <c r="AF1643" s="494"/>
      <c r="AG1643" s="494"/>
    </row>
    <row r="1644" spans="2:33">
      <c r="B1644" s="786">
        <v>401</v>
      </c>
      <c r="C1644" s="787" t="s">
        <v>933</v>
      </c>
      <c r="D1644" s="790"/>
      <c r="E1644" s="791">
        <f t="shared" si="137"/>
        <v>0</v>
      </c>
      <c r="F1644" s="777">
        <f>E1644</f>
        <v>0</v>
      </c>
      <c r="G1644" s="793" t="e">
        <f>F1644*(1+$L$5)</f>
        <v>#REF!</v>
      </c>
      <c r="H1644" s="458" t="s">
        <v>207</v>
      </c>
      <c r="I1644" s="252"/>
      <c r="J1644" s="448">
        <f t="shared" si="136"/>
        <v>0</v>
      </c>
      <c r="K1644" s="439" t="e">
        <f>#REF!*(1-$O$5)</f>
        <v>#REF!</v>
      </c>
      <c r="L1644" s="796" t="e">
        <f>SUM(K1644*J1644,J1645*K1645,J1646*K1646,J1647*K1647)</f>
        <v>#REF!</v>
      </c>
      <c r="M1644" s="799">
        <v>1</v>
      </c>
      <c r="N1644" s="777" t="e">
        <f>M1644*L1644</f>
        <v>#REF!</v>
      </c>
      <c r="O1644" s="777" t="e">
        <f>N1644*(1+$R$5)</f>
        <v>#REF!</v>
      </c>
      <c r="P1644" s="780" t="e">
        <f>N1644+M1644*F1644</f>
        <v>#REF!</v>
      </c>
      <c r="Q1644" s="780" t="e">
        <f>M1644*G1644+O1644</f>
        <v>#REF!</v>
      </c>
      <c r="R1644" s="783" t="e">
        <f>Q1644*(1+$U$5)</f>
        <v>#REF!</v>
      </c>
      <c r="U1644" s="851"/>
      <c r="V1644" s="852"/>
      <c r="W1644" s="890"/>
      <c r="X1644" s="908"/>
      <c r="Y1644" s="898"/>
      <c r="Z1644" s="494"/>
      <c r="AA1644" s="501"/>
      <c r="AB1644" s="517"/>
      <c r="AC1644" s="518"/>
      <c r="AD1644" s="582"/>
      <c r="AE1644" s="494"/>
      <c r="AF1644" s="494"/>
      <c r="AG1644" s="494"/>
    </row>
    <row r="1645" spans="2:33">
      <c r="B1645" s="786"/>
      <c r="C1645" s="788"/>
      <c r="D1645" s="790"/>
      <c r="E1645" s="791"/>
      <c r="F1645" s="778"/>
      <c r="G1645" s="794"/>
      <c r="H1645" s="458" t="s">
        <v>185</v>
      </c>
      <c r="I1645" s="252">
        <v>480</v>
      </c>
      <c r="J1645" s="448">
        <f t="shared" si="136"/>
        <v>8</v>
      </c>
      <c r="K1645" s="439" t="e">
        <f>#REF!*(1-$O$5)</f>
        <v>#REF!</v>
      </c>
      <c r="L1645" s="797"/>
      <c r="M1645" s="800"/>
      <c r="N1645" s="778"/>
      <c r="O1645" s="778"/>
      <c r="P1645" s="781"/>
      <c r="Q1645" s="781"/>
      <c r="R1645" s="784"/>
      <c r="U1645" s="851"/>
      <c r="V1645" s="852"/>
      <c r="W1645" s="890"/>
      <c r="X1645" s="908"/>
      <c r="Y1645" s="898"/>
      <c r="Z1645" s="494"/>
      <c r="AA1645" s="501"/>
      <c r="AB1645" s="517"/>
      <c r="AC1645" s="518"/>
      <c r="AD1645" s="582"/>
      <c r="AE1645" s="494"/>
      <c r="AF1645" s="494"/>
      <c r="AG1645" s="494"/>
    </row>
    <row r="1646" spans="2:33">
      <c r="B1646" s="786"/>
      <c r="C1646" s="788"/>
      <c r="D1646" s="790"/>
      <c r="E1646" s="791"/>
      <c r="F1646" s="778"/>
      <c r="G1646" s="794"/>
      <c r="H1646" s="458" t="s">
        <v>220</v>
      </c>
      <c r="I1646" s="252">
        <v>480</v>
      </c>
      <c r="J1646" s="448">
        <f t="shared" si="136"/>
        <v>8</v>
      </c>
      <c r="K1646" s="439" t="e">
        <f>#REF!*(1-$O$5)</f>
        <v>#REF!</v>
      </c>
      <c r="L1646" s="797"/>
      <c r="M1646" s="800"/>
      <c r="N1646" s="778"/>
      <c r="O1646" s="778"/>
      <c r="P1646" s="781"/>
      <c r="Q1646" s="781"/>
      <c r="R1646" s="784"/>
      <c r="U1646" s="851"/>
      <c r="V1646" s="852"/>
      <c r="W1646" s="890"/>
      <c r="X1646" s="908"/>
      <c r="Y1646" s="898"/>
      <c r="Z1646" s="494"/>
      <c r="AA1646" s="501"/>
      <c r="AB1646" s="517"/>
      <c r="AC1646" s="518"/>
      <c r="AD1646" s="582"/>
      <c r="AE1646" s="494"/>
      <c r="AF1646" s="494"/>
      <c r="AG1646" s="494"/>
    </row>
    <row r="1647" spans="2:33">
      <c r="B1647" s="786"/>
      <c r="C1647" s="789"/>
      <c r="D1647" s="790"/>
      <c r="E1647" s="791"/>
      <c r="F1647" s="779"/>
      <c r="G1647" s="795"/>
      <c r="H1647" s="458" t="s">
        <v>226</v>
      </c>
      <c r="I1647" s="252"/>
      <c r="J1647" s="448">
        <f t="shared" si="136"/>
        <v>0</v>
      </c>
      <c r="K1647" s="439" t="e">
        <f>#REF!*(1-$O$5)</f>
        <v>#REF!</v>
      </c>
      <c r="L1647" s="798"/>
      <c r="M1647" s="801"/>
      <c r="N1647" s="779"/>
      <c r="O1647" s="779"/>
      <c r="P1647" s="782"/>
      <c r="Q1647" s="782"/>
      <c r="R1647" s="785"/>
      <c r="U1647" s="851"/>
      <c r="V1647" s="852"/>
      <c r="W1647" s="890"/>
      <c r="X1647" s="908"/>
      <c r="Y1647" s="898"/>
      <c r="Z1647" s="494"/>
      <c r="AA1647" s="501"/>
      <c r="AB1647" s="517"/>
      <c r="AC1647" s="518"/>
      <c r="AD1647" s="582"/>
      <c r="AE1647" s="494"/>
      <c r="AF1647" s="494"/>
      <c r="AG1647" s="494"/>
    </row>
    <row r="1648" spans="2:33">
      <c r="B1648" s="786">
        <v>402</v>
      </c>
      <c r="C1648" s="787" t="s">
        <v>934</v>
      </c>
      <c r="D1648" s="790"/>
      <c r="E1648" s="791">
        <f t="shared" si="137"/>
        <v>0</v>
      </c>
      <c r="F1648" s="777">
        <f>E1648</f>
        <v>0</v>
      </c>
      <c r="G1648" s="793" t="e">
        <f>F1648*(1+$L$5)</f>
        <v>#REF!</v>
      </c>
      <c r="H1648" s="458" t="s">
        <v>207</v>
      </c>
      <c r="I1648" s="252"/>
      <c r="J1648" s="448">
        <f t="shared" si="136"/>
        <v>0</v>
      </c>
      <c r="K1648" s="439" t="e">
        <f>#REF!*(1-$O$5)</f>
        <v>#REF!</v>
      </c>
      <c r="L1648" s="796" t="e">
        <f>SUM(K1648*J1648,J1649*K1649,J1650*K1650,J1651*K1651)</f>
        <v>#REF!</v>
      </c>
      <c r="M1648" s="799">
        <v>1</v>
      </c>
      <c r="N1648" s="777" t="e">
        <f>M1648*L1648</f>
        <v>#REF!</v>
      </c>
      <c r="O1648" s="777" t="e">
        <f>N1648*(1+$R$5)</f>
        <v>#REF!</v>
      </c>
      <c r="P1648" s="780" t="e">
        <f>N1648+M1648*F1648</f>
        <v>#REF!</v>
      </c>
      <c r="Q1648" s="780" t="e">
        <f>M1648*G1648+O1648</f>
        <v>#REF!</v>
      </c>
      <c r="R1648" s="783" t="e">
        <f>Q1648*(1+$U$5)</f>
        <v>#REF!</v>
      </c>
      <c r="U1648" s="851"/>
      <c r="V1648" s="852"/>
      <c r="W1648" s="890"/>
      <c r="X1648" s="908"/>
      <c r="Y1648" s="898"/>
      <c r="Z1648" s="494"/>
      <c r="AA1648" s="501"/>
      <c r="AB1648" s="517"/>
      <c r="AC1648" s="518"/>
      <c r="AD1648" s="582"/>
      <c r="AE1648" s="494"/>
      <c r="AF1648" s="494"/>
      <c r="AG1648" s="494"/>
    </row>
    <row r="1649" spans="2:33">
      <c r="B1649" s="786"/>
      <c r="C1649" s="788"/>
      <c r="D1649" s="790"/>
      <c r="E1649" s="791"/>
      <c r="F1649" s="778"/>
      <c r="G1649" s="794"/>
      <c r="H1649" s="458" t="s">
        <v>185</v>
      </c>
      <c r="I1649" s="252">
        <v>480</v>
      </c>
      <c r="J1649" s="448">
        <f t="shared" si="136"/>
        <v>8</v>
      </c>
      <c r="K1649" s="439" t="e">
        <f>#REF!*(1-$O$5)</f>
        <v>#REF!</v>
      </c>
      <c r="L1649" s="797"/>
      <c r="M1649" s="800"/>
      <c r="N1649" s="778"/>
      <c r="O1649" s="778"/>
      <c r="P1649" s="781"/>
      <c r="Q1649" s="781"/>
      <c r="R1649" s="784"/>
      <c r="U1649" s="851"/>
      <c r="V1649" s="852"/>
      <c r="W1649" s="890"/>
      <c r="X1649" s="908"/>
      <c r="Y1649" s="898"/>
      <c r="Z1649" s="494"/>
      <c r="AA1649" s="501"/>
      <c r="AB1649" s="517"/>
      <c r="AC1649" s="518"/>
      <c r="AD1649" s="582"/>
      <c r="AE1649" s="494"/>
      <c r="AF1649" s="494"/>
      <c r="AG1649" s="494"/>
    </row>
    <row r="1650" spans="2:33">
      <c r="B1650" s="786"/>
      <c r="C1650" s="788"/>
      <c r="D1650" s="790"/>
      <c r="E1650" s="791"/>
      <c r="F1650" s="778"/>
      <c r="G1650" s="794"/>
      <c r="H1650" s="458" t="s">
        <v>220</v>
      </c>
      <c r="I1650" s="252">
        <v>480</v>
      </c>
      <c r="J1650" s="448">
        <f t="shared" si="136"/>
        <v>8</v>
      </c>
      <c r="K1650" s="439" t="e">
        <f>#REF!*(1-$O$5)</f>
        <v>#REF!</v>
      </c>
      <c r="L1650" s="797"/>
      <c r="M1650" s="800"/>
      <c r="N1650" s="778"/>
      <c r="O1650" s="778"/>
      <c r="P1650" s="781"/>
      <c r="Q1650" s="781"/>
      <c r="R1650" s="784"/>
      <c r="U1650" s="851"/>
      <c r="V1650" s="852"/>
      <c r="W1650" s="890"/>
      <c r="X1650" s="908"/>
      <c r="Y1650" s="898"/>
      <c r="Z1650" s="494"/>
      <c r="AA1650" s="501"/>
      <c r="AB1650" s="517"/>
      <c r="AC1650" s="518"/>
      <c r="AD1650" s="582"/>
      <c r="AE1650" s="494"/>
      <c r="AF1650" s="494"/>
      <c r="AG1650" s="494"/>
    </row>
    <row r="1651" spans="2:33">
      <c r="B1651" s="786"/>
      <c r="C1651" s="789"/>
      <c r="D1651" s="790"/>
      <c r="E1651" s="791"/>
      <c r="F1651" s="779"/>
      <c r="G1651" s="795"/>
      <c r="H1651" s="458" t="s">
        <v>226</v>
      </c>
      <c r="I1651" s="252"/>
      <c r="J1651" s="448">
        <f t="shared" si="136"/>
        <v>0</v>
      </c>
      <c r="K1651" s="439" t="e">
        <f>#REF!*(1-$O$5)</f>
        <v>#REF!</v>
      </c>
      <c r="L1651" s="798"/>
      <c r="M1651" s="801"/>
      <c r="N1651" s="779"/>
      <c r="O1651" s="779"/>
      <c r="P1651" s="782"/>
      <c r="Q1651" s="782"/>
      <c r="R1651" s="785"/>
      <c r="U1651" s="851"/>
      <c r="V1651" s="852"/>
      <c r="W1651" s="890"/>
      <c r="X1651" s="908"/>
      <c r="Y1651" s="898"/>
      <c r="Z1651" s="494"/>
      <c r="AA1651" s="501"/>
      <c r="AB1651" s="517"/>
      <c r="AC1651" s="518"/>
      <c r="AD1651" s="582"/>
      <c r="AE1651" s="494"/>
      <c r="AF1651" s="494"/>
      <c r="AG1651" s="494"/>
    </row>
    <row r="1652" spans="2:33">
      <c r="B1652" s="786">
        <v>403</v>
      </c>
      <c r="C1652" s="787" t="s">
        <v>935</v>
      </c>
      <c r="D1652" s="790"/>
      <c r="E1652" s="791">
        <f t="shared" si="137"/>
        <v>0</v>
      </c>
      <c r="F1652" s="777">
        <f>E1652</f>
        <v>0</v>
      </c>
      <c r="G1652" s="793" t="e">
        <f>F1652*(1+$L$5)</f>
        <v>#REF!</v>
      </c>
      <c r="H1652" s="458" t="s">
        <v>207</v>
      </c>
      <c r="I1652" s="252"/>
      <c r="J1652" s="448">
        <f t="shared" si="136"/>
        <v>0</v>
      </c>
      <c r="K1652" s="439" t="e">
        <f>#REF!*(1-$O$5)</f>
        <v>#REF!</v>
      </c>
      <c r="L1652" s="796" t="e">
        <f>SUM(K1652*J1652,J1653*K1653,J1654*K1654,J1655*K1655)</f>
        <v>#REF!</v>
      </c>
      <c r="M1652" s="799">
        <v>1</v>
      </c>
      <c r="N1652" s="777" t="e">
        <f>M1652*L1652</f>
        <v>#REF!</v>
      </c>
      <c r="O1652" s="777" t="e">
        <f>N1652*(1+$R$5)</f>
        <v>#REF!</v>
      </c>
      <c r="P1652" s="780" t="e">
        <f>N1652+M1652*F1652</f>
        <v>#REF!</v>
      </c>
      <c r="Q1652" s="780" t="e">
        <f>M1652*G1652+O1652</f>
        <v>#REF!</v>
      </c>
      <c r="R1652" s="783" t="e">
        <f>Q1652*(1+$U$5)</f>
        <v>#REF!</v>
      </c>
      <c r="U1652" s="851"/>
      <c r="V1652" s="852"/>
      <c r="W1652" s="890"/>
      <c r="X1652" s="908"/>
      <c r="Y1652" s="898"/>
      <c r="Z1652" s="494"/>
      <c r="AA1652" s="501"/>
      <c r="AB1652" s="517"/>
      <c r="AC1652" s="518"/>
      <c r="AD1652" s="582"/>
      <c r="AE1652" s="494"/>
      <c r="AF1652" s="494"/>
      <c r="AG1652" s="494"/>
    </row>
    <row r="1653" spans="2:33">
      <c r="B1653" s="786"/>
      <c r="C1653" s="788"/>
      <c r="D1653" s="790"/>
      <c r="E1653" s="791"/>
      <c r="F1653" s="778"/>
      <c r="G1653" s="794"/>
      <c r="H1653" s="458" t="s">
        <v>185</v>
      </c>
      <c r="I1653" s="252"/>
      <c r="J1653" s="448">
        <f t="shared" si="136"/>
        <v>0</v>
      </c>
      <c r="K1653" s="439" t="e">
        <f>#REF!*(1-$O$5)</f>
        <v>#REF!</v>
      </c>
      <c r="L1653" s="797"/>
      <c r="M1653" s="800"/>
      <c r="N1653" s="778"/>
      <c r="O1653" s="778"/>
      <c r="P1653" s="781"/>
      <c r="Q1653" s="781"/>
      <c r="R1653" s="784"/>
      <c r="U1653" s="851"/>
      <c r="V1653" s="852"/>
      <c r="W1653" s="890"/>
      <c r="X1653" s="908"/>
      <c r="Y1653" s="898"/>
      <c r="Z1653" s="494"/>
      <c r="AA1653" s="501"/>
      <c r="AB1653" s="517"/>
      <c r="AC1653" s="518"/>
      <c r="AD1653" s="582"/>
      <c r="AE1653" s="494"/>
      <c r="AF1653" s="494"/>
      <c r="AG1653" s="494"/>
    </row>
    <row r="1654" spans="2:33">
      <c r="B1654" s="786"/>
      <c r="C1654" s="788"/>
      <c r="D1654" s="790"/>
      <c r="E1654" s="791"/>
      <c r="F1654" s="778"/>
      <c r="G1654" s="794"/>
      <c r="H1654" s="458" t="s">
        <v>220</v>
      </c>
      <c r="I1654" s="252"/>
      <c r="J1654" s="448">
        <f t="shared" si="136"/>
        <v>0</v>
      </c>
      <c r="K1654" s="439" t="e">
        <f>#REF!*(1-$O$5)</f>
        <v>#REF!</v>
      </c>
      <c r="L1654" s="797"/>
      <c r="M1654" s="800"/>
      <c r="N1654" s="778"/>
      <c r="O1654" s="778"/>
      <c r="P1654" s="781"/>
      <c r="Q1654" s="781"/>
      <c r="R1654" s="784"/>
      <c r="U1654" s="851"/>
      <c r="V1654" s="852"/>
      <c r="W1654" s="890"/>
      <c r="X1654" s="908"/>
      <c r="Y1654" s="898"/>
      <c r="Z1654" s="494"/>
      <c r="AA1654" s="501"/>
      <c r="AB1654" s="517"/>
      <c r="AC1654" s="518"/>
      <c r="AD1654" s="582"/>
      <c r="AE1654" s="494"/>
      <c r="AF1654" s="494"/>
      <c r="AG1654" s="494"/>
    </row>
    <row r="1655" spans="2:33">
      <c r="B1655" s="786"/>
      <c r="C1655" s="789"/>
      <c r="D1655" s="790"/>
      <c r="E1655" s="791"/>
      <c r="F1655" s="779"/>
      <c r="G1655" s="795"/>
      <c r="H1655" s="458" t="s">
        <v>226</v>
      </c>
      <c r="I1655" s="252"/>
      <c r="J1655" s="448">
        <f t="shared" si="136"/>
        <v>0</v>
      </c>
      <c r="K1655" s="439" t="e">
        <f>#REF!*(1-$O$5)</f>
        <v>#REF!</v>
      </c>
      <c r="L1655" s="798"/>
      <c r="M1655" s="801"/>
      <c r="N1655" s="779"/>
      <c r="O1655" s="779"/>
      <c r="P1655" s="782"/>
      <c r="Q1655" s="782"/>
      <c r="R1655" s="785"/>
      <c r="U1655" s="851"/>
      <c r="V1655" s="852"/>
      <c r="W1655" s="890"/>
      <c r="X1655" s="908"/>
      <c r="Y1655" s="898"/>
      <c r="Z1655" s="494"/>
      <c r="AA1655" s="501"/>
      <c r="AB1655" s="517"/>
      <c r="AC1655" s="518"/>
      <c r="AD1655" s="582"/>
      <c r="AE1655" s="494"/>
      <c r="AF1655" s="494"/>
      <c r="AG1655" s="494"/>
    </row>
    <row r="1656" spans="2:33">
      <c r="B1656" s="786">
        <v>404</v>
      </c>
      <c r="C1656" s="787" t="s">
        <v>936</v>
      </c>
      <c r="D1656" s="790"/>
      <c r="E1656" s="791">
        <f t="shared" si="137"/>
        <v>0</v>
      </c>
      <c r="F1656" s="777">
        <f>E1656</f>
        <v>0</v>
      </c>
      <c r="G1656" s="793" t="e">
        <f>F1656*(1+$L$5)</f>
        <v>#REF!</v>
      </c>
      <c r="H1656" s="458" t="s">
        <v>207</v>
      </c>
      <c r="I1656" s="252"/>
      <c r="J1656" s="448">
        <f t="shared" si="136"/>
        <v>0</v>
      </c>
      <c r="K1656" s="439" t="e">
        <f>#REF!*(1-$O$5)</f>
        <v>#REF!</v>
      </c>
      <c r="L1656" s="796" t="e">
        <f>SUM(K1656*J1656,J1657*K1657,J1658*K1658,J1659*K1659)</f>
        <v>#REF!</v>
      </c>
      <c r="M1656" s="799">
        <v>1</v>
      </c>
      <c r="N1656" s="777" t="e">
        <f>M1656*L1656</f>
        <v>#REF!</v>
      </c>
      <c r="O1656" s="777" t="e">
        <f>N1656*(1+$R$5)</f>
        <v>#REF!</v>
      </c>
      <c r="P1656" s="780" t="e">
        <f>N1656+M1656*F1656</f>
        <v>#REF!</v>
      </c>
      <c r="Q1656" s="780" t="e">
        <f>M1656*G1656+O1656</f>
        <v>#REF!</v>
      </c>
      <c r="R1656" s="783" t="e">
        <f>Q1656*(1+$U$5)</f>
        <v>#REF!</v>
      </c>
      <c r="U1656" s="851"/>
      <c r="V1656" s="852"/>
      <c r="W1656" s="890"/>
      <c r="X1656" s="908"/>
      <c r="Y1656" s="898"/>
      <c r="Z1656" s="494"/>
      <c r="AA1656" s="501"/>
      <c r="AB1656" s="517"/>
      <c r="AC1656" s="518"/>
      <c r="AD1656" s="582"/>
      <c r="AE1656" s="494"/>
      <c r="AF1656" s="494"/>
      <c r="AG1656" s="494"/>
    </row>
    <row r="1657" spans="2:33">
      <c r="B1657" s="786"/>
      <c r="C1657" s="788"/>
      <c r="D1657" s="790"/>
      <c r="E1657" s="791"/>
      <c r="F1657" s="778"/>
      <c r="G1657" s="794"/>
      <c r="H1657" s="458" t="s">
        <v>185</v>
      </c>
      <c r="I1657" s="252"/>
      <c r="J1657" s="448">
        <f t="shared" si="136"/>
        <v>0</v>
      </c>
      <c r="K1657" s="439" t="e">
        <f>#REF!*(1-$O$5)</f>
        <v>#REF!</v>
      </c>
      <c r="L1657" s="797"/>
      <c r="M1657" s="800"/>
      <c r="N1657" s="778"/>
      <c r="O1657" s="778"/>
      <c r="P1657" s="781"/>
      <c r="Q1657" s="781"/>
      <c r="R1657" s="784"/>
      <c r="U1657" s="851"/>
      <c r="V1657" s="852"/>
      <c r="W1657" s="890"/>
      <c r="X1657" s="908"/>
      <c r="Y1657" s="898"/>
      <c r="Z1657" s="494"/>
      <c r="AA1657" s="501"/>
      <c r="AB1657" s="517"/>
      <c r="AC1657" s="518"/>
      <c r="AD1657" s="582"/>
      <c r="AE1657" s="494"/>
      <c r="AF1657" s="494"/>
      <c r="AG1657" s="494"/>
    </row>
    <row r="1658" spans="2:33">
      <c r="B1658" s="786"/>
      <c r="C1658" s="788"/>
      <c r="D1658" s="790"/>
      <c r="E1658" s="791"/>
      <c r="F1658" s="778"/>
      <c r="G1658" s="794"/>
      <c r="H1658" s="458" t="s">
        <v>220</v>
      </c>
      <c r="I1658" s="252"/>
      <c r="J1658" s="448">
        <f t="shared" si="136"/>
        <v>0</v>
      </c>
      <c r="K1658" s="439" t="e">
        <f>#REF!*(1-$O$5)</f>
        <v>#REF!</v>
      </c>
      <c r="L1658" s="797"/>
      <c r="M1658" s="800"/>
      <c r="N1658" s="778"/>
      <c r="O1658" s="778"/>
      <c r="P1658" s="781"/>
      <c r="Q1658" s="781"/>
      <c r="R1658" s="784"/>
      <c r="U1658" s="851"/>
      <c r="V1658" s="852"/>
      <c r="W1658" s="890"/>
      <c r="X1658" s="908"/>
      <c r="Y1658" s="898"/>
      <c r="Z1658" s="494"/>
      <c r="AA1658" s="501"/>
      <c r="AB1658" s="517"/>
      <c r="AC1658" s="518"/>
      <c r="AD1658" s="582"/>
      <c r="AE1658" s="494"/>
      <c r="AF1658" s="494"/>
      <c r="AG1658" s="494"/>
    </row>
    <row r="1659" spans="2:33">
      <c r="B1659" s="786"/>
      <c r="C1659" s="789"/>
      <c r="D1659" s="790"/>
      <c r="E1659" s="791"/>
      <c r="F1659" s="779"/>
      <c r="G1659" s="795"/>
      <c r="H1659" s="458" t="s">
        <v>226</v>
      </c>
      <c r="I1659" s="252"/>
      <c r="J1659" s="448">
        <f t="shared" si="136"/>
        <v>0</v>
      </c>
      <c r="K1659" s="439" t="e">
        <f>#REF!*(1-$O$5)</f>
        <v>#REF!</v>
      </c>
      <c r="L1659" s="798"/>
      <c r="M1659" s="801"/>
      <c r="N1659" s="779"/>
      <c r="O1659" s="779"/>
      <c r="P1659" s="782"/>
      <c r="Q1659" s="782"/>
      <c r="R1659" s="785"/>
      <c r="U1659" s="851"/>
      <c r="V1659" s="852"/>
      <c r="W1659" s="890"/>
      <c r="X1659" s="908"/>
      <c r="Y1659" s="898"/>
      <c r="Z1659" s="494"/>
      <c r="AA1659" s="501"/>
      <c r="AB1659" s="517"/>
      <c r="AC1659" s="518"/>
      <c r="AD1659" s="582"/>
      <c r="AE1659" s="494"/>
      <c r="AF1659" s="494"/>
      <c r="AG1659" s="494"/>
    </row>
    <row r="1660" spans="2:33">
      <c r="B1660" s="786">
        <v>405</v>
      </c>
      <c r="C1660" s="787" t="s">
        <v>937</v>
      </c>
      <c r="D1660" s="790"/>
      <c r="E1660" s="791">
        <f t="shared" si="137"/>
        <v>0</v>
      </c>
      <c r="F1660" s="777">
        <f>E1660</f>
        <v>0</v>
      </c>
      <c r="G1660" s="793" t="e">
        <f>F1660*(1+$L$5)</f>
        <v>#REF!</v>
      </c>
      <c r="H1660" s="459" t="s">
        <v>207</v>
      </c>
      <c r="I1660" s="252"/>
      <c r="J1660" s="448">
        <f t="shared" si="136"/>
        <v>0</v>
      </c>
      <c r="K1660" s="439" t="e">
        <f>#REF!*(1-$O$5)</f>
        <v>#REF!</v>
      </c>
      <c r="L1660" s="796" t="e">
        <f>SUM(K1660*J1660,J1661*K1661,J1662*K1662,J1663*K1663)</f>
        <v>#REF!</v>
      </c>
      <c r="M1660" s="799">
        <v>1</v>
      </c>
      <c r="N1660" s="777" t="e">
        <f>M1660*L1660</f>
        <v>#REF!</v>
      </c>
      <c r="O1660" s="777" t="e">
        <f>N1660*(1+$R$5)</f>
        <v>#REF!</v>
      </c>
      <c r="P1660" s="780" t="e">
        <f>N1660+M1660*F1660</f>
        <v>#REF!</v>
      </c>
      <c r="Q1660" s="780" t="e">
        <f>M1660*G1660+O1660</f>
        <v>#REF!</v>
      </c>
      <c r="R1660" s="783" t="e">
        <f>Q1660*(1+$U$5)</f>
        <v>#REF!</v>
      </c>
      <c r="U1660" s="851"/>
      <c r="V1660" s="852"/>
      <c r="W1660" s="890"/>
      <c r="X1660" s="908"/>
      <c r="Y1660" s="898"/>
      <c r="Z1660" s="494"/>
      <c r="AA1660" s="501"/>
      <c r="AB1660" s="517"/>
      <c r="AC1660" s="518"/>
      <c r="AD1660" s="582"/>
      <c r="AE1660" s="494"/>
      <c r="AF1660" s="494"/>
      <c r="AG1660" s="494"/>
    </row>
    <row r="1661" spans="2:33">
      <c r="B1661" s="786"/>
      <c r="C1661" s="788"/>
      <c r="D1661" s="790"/>
      <c r="E1661" s="791"/>
      <c r="F1661" s="778"/>
      <c r="G1661" s="794"/>
      <c r="H1661" s="459" t="s">
        <v>185</v>
      </c>
      <c r="I1661" s="252"/>
      <c r="J1661" s="448">
        <f t="shared" si="136"/>
        <v>0</v>
      </c>
      <c r="K1661" s="439" t="e">
        <f>#REF!*(1-$O$5)</f>
        <v>#REF!</v>
      </c>
      <c r="L1661" s="797"/>
      <c r="M1661" s="800"/>
      <c r="N1661" s="778"/>
      <c r="O1661" s="778"/>
      <c r="P1661" s="781"/>
      <c r="Q1661" s="781"/>
      <c r="R1661" s="784"/>
      <c r="U1661" s="851"/>
      <c r="V1661" s="852"/>
      <c r="W1661" s="890"/>
      <c r="X1661" s="908"/>
      <c r="Y1661" s="898"/>
      <c r="Z1661" s="494"/>
      <c r="AA1661" s="501"/>
      <c r="AB1661" s="517"/>
      <c r="AC1661" s="518"/>
      <c r="AD1661" s="582"/>
      <c r="AE1661" s="494"/>
      <c r="AF1661" s="494"/>
      <c r="AG1661" s="494"/>
    </row>
    <row r="1662" spans="2:33">
      <c r="B1662" s="786"/>
      <c r="C1662" s="788"/>
      <c r="D1662" s="790"/>
      <c r="E1662" s="791"/>
      <c r="F1662" s="778"/>
      <c r="G1662" s="794"/>
      <c r="H1662" s="459" t="s">
        <v>220</v>
      </c>
      <c r="I1662" s="252"/>
      <c r="J1662" s="448">
        <f t="shared" si="136"/>
        <v>0</v>
      </c>
      <c r="K1662" s="439" t="e">
        <f>#REF!*(1-$O$5)</f>
        <v>#REF!</v>
      </c>
      <c r="L1662" s="797"/>
      <c r="M1662" s="800"/>
      <c r="N1662" s="778"/>
      <c r="O1662" s="778"/>
      <c r="P1662" s="781"/>
      <c r="Q1662" s="781"/>
      <c r="R1662" s="784"/>
      <c r="U1662" s="851"/>
      <c r="V1662" s="852"/>
      <c r="W1662" s="890"/>
      <c r="X1662" s="908"/>
      <c r="Y1662" s="898"/>
      <c r="Z1662" s="494"/>
      <c r="AA1662" s="501"/>
      <c r="AB1662" s="517"/>
      <c r="AC1662" s="518"/>
      <c r="AD1662" s="582"/>
      <c r="AE1662" s="494"/>
      <c r="AF1662" s="494"/>
      <c r="AG1662" s="494"/>
    </row>
    <row r="1663" spans="2:33">
      <c r="B1663" s="786"/>
      <c r="C1663" s="789"/>
      <c r="D1663" s="790"/>
      <c r="E1663" s="791"/>
      <c r="F1663" s="779"/>
      <c r="G1663" s="795"/>
      <c r="H1663" s="459" t="s">
        <v>226</v>
      </c>
      <c r="I1663" s="252"/>
      <c r="J1663" s="448">
        <f t="shared" si="136"/>
        <v>0</v>
      </c>
      <c r="K1663" s="439" t="e">
        <f>#REF!*(1-$O$5)</f>
        <v>#REF!</v>
      </c>
      <c r="L1663" s="798"/>
      <c r="M1663" s="801"/>
      <c r="N1663" s="779"/>
      <c r="O1663" s="779"/>
      <c r="P1663" s="782"/>
      <c r="Q1663" s="782"/>
      <c r="R1663" s="785"/>
      <c r="U1663" s="851"/>
      <c r="V1663" s="852"/>
      <c r="W1663" s="890"/>
      <c r="X1663" s="908"/>
      <c r="Y1663" s="898"/>
      <c r="Z1663" s="494"/>
      <c r="AA1663" s="501"/>
      <c r="AB1663" s="517"/>
      <c r="AC1663" s="518"/>
      <c r="AD1663" s="582"/>
      <c r="AE1663" s="494"/>
      <c r="AF1663" s="494"/>
      <c r="AG1663" s="494"/>
    </row>
    <row r="1664" spans="2:33">
      <c r="B1664" s="786">
        <v>406</v>
      </c>
      <c r="C1664" s="787" t="s">
        <v>938</v>
      </c>
      <c r="D1664" s="790"/>
      <c r="E1664" s="791">
        <f t="shared" si="137"/>
        <v>0</v>
      </c>
      <c r="F1664" s="777">
        <f>E1664</f>
        <v>0</v>
      </c>
      <c r="G1664" s="793" t="e">
        <f>F1664*(1+$L$5)</f>
        <v>#REF!</v>
      </c>
      <c r="H1664" s="458" t="s">
        <v>207</v>
      </c>
      <c r="I1664" s="252"/>
      <c r="J1664" s="448">
        <f t="shared" si="136"/>
        <v>0</v>
      </c>
      <c r="K1664" s="439" t="e">
        <f>#REF!*(1-$O$5)</f>
        <v>#REF!</v>
      </c>
      <c r="L1664" s="796" t="e">
        <f>SUM(K1664*J1664,J1665*K1665,J1666*K1666,J1667*K1667)</f>
        <v>#REF!</v>
      </c>
      <c r="M1664" s="799">
        <v>1</v>
      </c>
      <c r="N1664" s="777" t="e">
        <f>M1664*L1664</f>
        <v>#REF!</v>
      </c>
      <c r="O1664" s="777" t="e">
        <f>N1664*(1+$R$5)</f>
        <v>#REF!</v>
      </c>
      <c r="P1664" s="780" t="e">
        <f>N1664+M1664*F1664</f>
        <v>#REF!</v>
      </c>
      <c r="Q1664" s="780" t="e">
        <f>M1664*G1664+O1664</f>
        <v>#REF!</v>
      </c>
      <c r="R1664" s="783" t="e">
        <f>Q1664*(1+$U$5)</f>
        <v>#REF!</v>
      </c>
      <c r="U1664" s="851"/>
      <c r="V1664" s="852"/>
      <c r="W1664" s="890"/>
      <c r="X1664" s="908"/>
      <c r="Y1664" s="898"/>
      <c r="Z1664" s="494"/>
      <c r="AA1664" s="501"/>
      <c r="AB1664" s="517"/>
      <c r="AC1664" s="518"/>
      <c r="AD1664" s="582"/>
      <c r="AE1664" s="494"/>
      <c r="AF1664" s="494"/>
      <c r="AG1664" s="494"/>
    </row>
    <row r="1665" spans="2:34">
      <c r="B1665" s="786"/>
      <c r="C1665" s="788"/>
      <c r="D1665" s="790"/>
      <c r="E1665" s="791"/>
      <c r="F1665" s="778"/>
      <c r="G1665" s="794"/>
      <c r="H1665" s="458" t="s">
        <v>185</v>
      </c>
      <c r="I1665" s="252"/>
      <c r="J1665" s="448">
        <f t="shared" si="136"/>
        <v>0</v>
      </c>
      <c r="K1665" s="439" t="e">
        <f>#REF!*(1-$O$5)</f>
        <v>#REF!</v>
      </c>
      <c r="L1665" s="797"/>
      <c r="M1665" s="800"/>
      <c r="N1665" s="778"/>
      <c r="O1665" s="778"/>
      <c r="P1665" s="781"/>
      <c r="Q1665" s="781"/>
      <c r="R1665" s="784"/>
      <c r="U1665" s="851"/>
      <c r="V1665" s="852"/>
      <c r="W1665" s="890"/>
      <c r="X1665" s="908"/>
      <c r="Y1665" s="898"/>
      <c r="Z1665" s="494"/>
      <c r="AA1665" s="501"/>
      <c r="AB1665" s="517"/>
      <c r="AC1665" s="518"/>
      <c r="AD1665" s="582"/>
      <c r="AE1665" s="494"/>
      <c r="AF1665" s="494"/>
      <c r="AG1665" s="494"/>
    </row>
    <row r="1666" spans="2:34">
      <c r="B1666" s="786"/>
      <c r="C1666" s="788"/>
      <c r="D1666" s="790"/>
      <c r="E1666" s="791"/>
      <c r="F1666" s="778"/>
      <c r="G1666" s="794"/>
      <c r="H1666" s="458" t="s">
        <v>220</v>
      </c>
      <c r="I1666" s="252"/>
      <c r="J1666" s="448">
        <f t="shared" si="136"/>
        <v>0</v>
      </c>
      <c r="K1666" s="439" t="e">
        <f>#REF!*(1-$O$5)</f>
        <v>#REF!</v>
      </c>
      <c r="L1666" s="797"/>
      <c r="M1666" s="800"/>
      <c r="N1666" s="778"/>
      <c r="O1666" s="778"/>
      <c r="P1666" s="781"/>
      <c r="Q1666" s="781"/>
      <c r="R1666" s="784"/>
      <c r="U1666" s="851"/>
      <c r="V1666" s="852"/>
      <c r="W1666" s="890"/>
      <c r="X1666" s="908"/>
      <c r="Y1666" s="898"/>
      <c r="Z1666" s="494"/>
      <c r="AA1666" s="501"/>
      <c r="AB1666" s="517"/>
      <c r="AC1666" s="518"/>
      <c r="AD1666" s="582"/>
      <c r="AE1666" s="494"/>
      <c r="AF1666" s="494"/>
      <c r="AG1666" s="494"/>
    </row>
    <row r="1667" spans="2:34">
      <c r="B1667" s="786"/>
      <c r="C1667" s="789"/>
      <c r="D1667" s="790"/>
      <c r="E1667" s="791"/>
      <c r="F1667" s="779"/>
      <c r="G1667" s="795"/>
      <c r="H1667" s="458" t="s">
        <v>226</v>
      </c>
      <c r="I1667" s="252"/>
      <c r="J1667" s="448">
        <f t="shared" si="136"/>
        <v>0</v>
      </c>
      <c r="K1667" s="439" t="e">
        <f>#REF!*(1-$O$5)</f>
        <v>#REF!</v>
      </c>
      <c r="L1667" s="798"/>
      <c r="M1667" s="801"/>
      <c r="N1667" s="779"/>
      <c r="O1667" s="779"/>
      <c r="P1667" s="782"/>
      <c r="Q1667" s="782"/>
      <c r="R1667" s="785"/>
      <c r="U1667" s="851"/>
      <c r="V1667" s="852"/>
      <c r="W1667" s="890"/>
      <c r="X1667" s="908"/>
      <c r="Y1667" s="898"/>
      <c r="Z1667" s="494"/>
      <c r="AA1667" s="501"/>
      <c r="AB1667" s="517"/>
      <c r="AC1667" s="518"/>
      <c r="AD1667" s="582"/>
      <c r="AE1667" s="494"/>
      <c r="AF1667" s="494"/>
      <c r="AG1667" s="494"/>
    </row>
    <row r="1668" spans="2:34">
      <c r="B1668" s="786">
        <v>407</v>
      </c>
      <c r="C1668" s="787" t="s">
        <v>939</v>
      </c>
      <c r="D1668" s="790"/>
      <c r="E1668" s="791">
        <f t="shared" si="137"/>
        <v>0</v>
      </c>
      <c r="F1668" s="777">
        <f>E1668</f>
        <v>0</v>
      </c>
      <c r="G1668" s="793" t="e">
        <f>F1668*(1+$L$5)</f>
        <v>#REF!</v>
      </c>
      <c r="H1668" s="458" t="s">
        <v>207</v>
      </c>
      <c r="I1668" s="252"/>
      <c r="J1668" s="448">
        <f t="shared" si="136"/>
        <v>0</v>
      </c>
      <c r="K1668" s="439" t="e">
        <f>#REF!*(1-$O$5)</f>
        <v>#REF!</v>
      </c>
      <c r="L1668" s="796" t="e">
        <f>SUM(K1668*J1668,J1669*K1669,J1670*K1670,J1671*K1671)</f>
        <v>#REF!</v>
      </c>
      <c r="M1668" s="799">
        <v>1</v>
      </c>
      <c r="N1668" s="777" t="e">
        <f>M1668*L1668</f>
        <v>#REF!</v>
      </c>
      <c r="O1668" s="777" t="e">
        <f>N1668*(1+$R$5)</f>
        <v>#REF!</v>
      </c>
      <c r="P1668" s="780" t="e">
        <f>N1668+M1668*F1668</f>
        <v>#REF!</v>
      </c>
      <c r="Q1668" s="780" t="e">
        <f>M1668*G1668+O1668</f>
        <v>#REF!</v>
      </c>
      <c r="R1668" s="783" t="e">
        <f>Q1668*(1+$U$5)</f>
        <v>#REF!</v>
      </c>
      <c r="U1668" s="851"/>
      <c r="V1668" s="852"/>
      <c r="W1668" s="890"/>
      <c r="X1668" s="908"/>
      <c r="Y1668" s="898"/>
      <c r="Z1668" s="494"/>
      <c r="AA1668" s="501"/>
      <c r="AB1668" s="517"/>
      <c r="AC1668" s="518"/>
      <c r="AD1668" s="582"/>
      <c r="AE1668" s="494"/>
      <c r="AF1668" s="494"/>
      <c r="AG1668" s="494"/>
    </row>
    <row r="1669" spans="2:34">
      <c r="B1669" s="786"/>
      <c r="C1669" s="788"/>
      <c r="D1669" s="790"/>
      <c r="E1669" s="791"/>
      <c r="F1669" s="778"/>
      <c r="G1669" s="794"/>
      <c r="H1669" s="458" t="s">
        <v>185</v>
      </c>
      <c r="I1669" s="252"/>
      <c r="J1669" s="448">
        <f t="shared" si="136"/>
        <v>0</v>
      </c>
      <c r="K1669" s="439" t="e">
        <f>#REF!*(1-$O$5)</f>
        <v>#REF!</v>
      </c>
      <c r="L1669" s="797"/>
      <c r="M1669" s="800"/>
      <c r="N1669" s="778"/>
      <c r="O1669" s="778"/>
      <c r="P1669" s="781"/>
      <c r="Q1669" s="781"/>
      <c r="R1669" s="784"/>
      <c r="U1669" s="851"/>
      <c r="V1669" s="852"/>
      <c r="W1669" s="890"/>
      <c r="X1669" s="908"/>
      <c r="Y1669" s="898"/>
      <c r="Z1669" s="494"/>
      <c r="AA1669" s="501"/>
      <c r="AB1669" s="517"/>
      <c r="AC1669" s="518"/>
      <c r="AD1669" s="582"/>
      <c r="AE1669" s="494"/>
      <c r="AF1669" s="494"/>
      <c r="AG1669" s="494"/>
    </row>
    <row r="1670" spans="2:34">
      <c r="B1670" s="786"/>
      <c r="C1670" s="788"/>
      <c r="D1670" s="790"/>
      <c r="E1670" s="791"/>
      <c r="F1670" s="778"/>
      <c r="G1670" s="794"/>
      <c r="H1670" s="458" t="s">
        <v>220</v>
      </c>
      <c r="I1670" s="252"/>
      <c r="J1670" s="448">
        <f t="shared" si="136"/>
        <v>0</v>
      </c>
      <c r="K1670" s="439" t="e">
        <f>#REF!*(1-$O$5)</f>
        <v>#REF!</v>
      </c>
      <c r="L1670" s="797"/>
      <c r="M1670" s="800"/>
      <c r="N1670" s="778"/>
      <c r="O1670" s="778"/>
      <c r="P1670" s="781"/>
      <c r="Q1670" s="781"/>
      <c r="R1670" s="784"/>
      <c r="U1670" s="851"/>
      <c r="V1670" s="852"/>
      <c r="W1670" s="890"/>
      <c r="X1670" s="908"/>
      <c r="Y1670" s="898"/>
      <c r="Z1670" s="494"/>
      <c r="AA1670" s="501"/>
      <c r="AB1670" s="517"/>
      <c r="AC1670" s="518"/>
      <c r="AD1670" s="582"/>
      <c r="AE1670" s="494"/>
      <c r="AF1670" s="494"/>
      <c r="AG1670" s="494"/>
    </row>
    <row r="1671" spans="2:34">
      <c r="B1671" s="786"/>
      <c r="C1671" s="789"/>
      <c r="D1671" s="790"/>
      <c r="E1671" s="791"/>
      <c r="F1671" s="779"/>
      <c r="G1671" s="795"/>
      <c r="H1671" s="458" t="s">
        <v>226</v>
      </c>
      <c r="I1671" s="252"/>
      <c r="J1671" s="448">
        <f t="shared" si="136"/>
        <v>0</v>
      </c>
      <c r="K1671" s="439" t="e">
        <f>#REF!*(1-$O$5)</f>
        <v>#REF!</v>
      </c>
      <c r="L1671" s="798"/>
      <c r="M1671" s="801"/>
      <c r="N1671" s="779"/>
      <c r="O1671" s="779"/>
      <c r="P1671" s="782"/>
      <c r="Q1671" s="782"/>
      <c r="R1671" s="785"/>
      <c r="U1671" s="851"/>
      <c r="V1671" s="852"/>
      <c r="W1671" s="890"/>
      <c r="X1671" s="908"/>
      <c r="Y1671" s="898"/>
      <c r="Z1671" s="494"/>
      <c r="AA1671" s="501"/>
      <c r="AB1671" s="517"/>
      <c r="AC1671" s="518"/>
      <c r="AD1671" s="582"/>
      <c r="AE1671" s="494"/>
      <c r="AF1671" s="494"/>
      <c r="AG1671" s="494"/>
    </row>
    <row r="1672" spans="2:34">
      <c r="B1672" s="786">
        <v>408</v>
      </c>
      <c r="C1672" s="787" t="s">
        <v>940</v>
      </c>
      <c r="D1672" s="790"/>
      <c r="E1672" s="791">
        <f t="shared" si="137"/>
        <v>0</v>
      </c>
      <c r="F1672" s="777">
        <f>E1672</f>
        <v>0</v>
      </c>
      <c r="G1672" s="793" t="e">
        <f>F1672*(1+$L$5)</f>
        <v>#REF!</v>
      </c>
      <c r="H1672" s="458" t="s">
        <v>207</v>
      </c>
      <c r="I1672" s="252"/>
      <c r="J1672" s="448">
        <f t="shared" si="136"/>
        <v>0</v>
      </c>
      <c r="K1672" s="439" t="e">
        <f>#REF!*(1-$O$5)</f>
        <v>#REF!</v>
      </c>
      <c r="L1672" s="796" t="e">
        <f>SUM(K1672*J1672,J1673*K1673,J1674*K1674,J1675*K1675)</f>
        <v>#REF!</v>
      </c>
      <c r="M1672" s="799">
        <v>1</v>
      </c>
      <c r="N1672" s="777" t="e">
        <f>M1672*L1672</f>
        <v>#REF!</v>
      </c>
      <c r="O1672" s="777" t="e">
        <f>N1672*(1+$R$5)</f>
        <v>#REF!</v>
      </c>
      <c r="P1672" s="780" t="e">
        <f>N1672+M1672*F1672</f>
        <v>#REF!</v>
      </c>
      <c r="Q1672" s="780" t="e">
        <f>M1672*G1672+O1672</f>
        <v>#REF!</v>
      </c>
      <c r="R1672" s="783" t="e">
        <f>Q1672*(1+$U$5)</f>
        <v>#REF!</v>
      </c>
      <c r="U1672" s="851"/>
      <c r="V1672" s="852"/>
      <c r="W1672" s="890"/>
      <c r="X1672" s="908"/>
      <c r="Y1672" s="898"/>
      <c r="Z1672" s="494"/>
      <c r="AA1672" s="501"/>
      <c r="AB1672" s="517"/>
      <c r="AC1672" s="518"/>
      <c r="AD1672" s="582"/>
      <c r="AE1672" s="494"/>
      <c r="AF1672" s="494"/>
      <c r="AG1672" s="494"/>
    </row>
    <row r="1673" spans="2:34">
      <c r="B1673" s="786"/>
      <c r="C1673" s="788"/>
      <c r="D1673" s="790"/>
      <c r="E1673" s="791"/>
      <c r="F1673" s="778"/>
      <c r="G1673" s="794"/>
      <c r="H1673" s="458" t="s">
        <v>185</v>
      </c>
      <c r="I1673" s="252"/>
      <c r="J1673" s="448">
        <f t="shared" si="136"/>
        <v>0</v>
      </c>
      <c r="K1673" s="439" t="e">
        <f>#REF!*(1-$O$5)</f>
        <v>#REF!</v>
      </c>
      <c r="L1673" s="797"/>
      <c r="M1673" s="800"/>
      <c r="N1673" s="778"/>
      <c r="O1673" s="778"/>
      <c r="P1673" s="781"/>
      <c r="Q1673" s="781"/>
      <c r="R1673" s="784"/>
      <c r="U1673" s="851"/>
      <c r="V1673" s="852"/>
      <c r="W1673" s="890"/>
      <c r="X1673" s="908"/>
      <c r="Y1673" s="898"/>
      <c r="Z1673" s="494"/>
      <c r="AA1673" s="501"/>
      <c r="AB1673" s="517"/>
      <c r="AC1673" s="518"/>
      <c r="AD1673" s="582"/>
      <c r="AE1673" s="494"/>
      <c r="AF1673" s="494"/>
      <c r="AG1673" s="494"/>
    </row>
    <row r="1674" spans="2:34">
      <c r="B1674" s="786"/>
      <c r="C1674" s="788"/>
      <c r="D1674" s="790"/>
      <c r="E1674" s="791"/>
      <c r="F1674" s="778"/>
      <c r="G1674" s="794"/>
      <c r="H1674" s="458" t="s">
        <v>220</v>
      </c>
      <c r="I1674" s="252"/>
      <c r="J1674" s="448">
        <f t="shared" si="136"/>
        <v>0</v>
      </c>
      <c r="K1674" s="439" t="e">
        <f>#REF!*(1-$O$5)</f>
        <v>#REF!</v>
      </c>
      <c r="L1674" s="797"/>
      <c r="M1674" s="800"/>
      <c r="N1674" s="778"/>
      <c r="O1674" s="778"/>
      <c r="P1674" s="781"/>
      <c r="Q1674" s="781"/>
      <c r="R1674" s="784"/>
      <c r="U1674" s="851"/>
      <c r="V1674" s="852"/>
      <c r="W1674" s="890"/>
      <c r="X1674" s="908"/>
      <c r="Y1674" s="898"/>
      <c r="Z1674" s="494"/>
      <c r="AA1674" s="501"/>
      <c r="AB1674" s="517"/>
      <c r="AC1674" s="518"/>
      <c r="AD1674" s="582"/>
      <c r="AE1674" s="494"/>
      <c r="AF1674" s="494"/>
      <c r="AG1674" s="494"/>
    </row>
    <row r="1675" spans="2:34">
      <c r="B1675" s="786"/>
      <c r="C1675" s="789"/>
      <c r="D1675" s="790"/>
      <c r="E1675" s="791"/>
      <c r="F1675" s="779"/>
      <c r="G1675" s="795"/>
      <c r="H1675" s="458" t="s">
        <v>226</v>
      </c>
      <c r="I1675" s="252"/>
      <c r="J1675" s="448">
        <f t="shared" si="136"/>
        <v>0</v>
      </c>
      <c r="K1675" s="439" t="e">
        <f>#REF!*(1-$O$5)</f>
        <v>#REF!</v>
      </c>
      <c r="L1675" s="798"/>
      <c r="M1675" s="801"/>
      <c r="N1675" s="779"/>
      <c r="O1675" s="779"/>
      <c r="P1675" s="782"/>
      <c r="Q1675" s="782"/>
      <c r="R1675" s="785"/>
      <c r="U1675" s="851"/>
      <c r="V1675" s="852"/>
      <c r="W1675" s="890"/>
      <c r="X1675" s="908"/>
      <c r="Y1675" s="898"/>
      <c r="Z1675" s="494"/>
      <c r="AA1675" s="501"/>
      <c r="AB1675" s="517"/>
      <c r="AC1675" s="518"/>
      <c r="AD1675" s="582"/>
      <c r="AE1675" s="494"/>
      <c r="AF1675" s="494"/>
      <c r="AG1675" s="494"/>
    </row>
    <row r="1676" spans="2:34">
      <c r="B1676" s="786">
        <v>409</v>
      </c>
      <c r="C1676" s="850" t="s">
        <v>941</v>
      </c>
      <c r="D1676" s="790"/>
      <c r="E1676" s="791">
        <f t="shared" si="137"/>
        <v>0</v>
      </c>
      <c r="F1676" s="777">
        <f>E1676</f>
        <v>0</v>
      </c>
      <c r="G1676" s="793" t="e">
        <f>F1676*(1+$L$5)</f>
        <v>#REF!</v>
      </c>
      <c r="H1676" s="458" t="s">
        <v>207</v>
      </c>
      <c r="I1676" s="252"/>
      <c r="J1676" s="448">
        <f t="shared" si="136"/>
        <v>0</v>
      </c>
      <c r="K1676" s="439" t="e">
        <f>#REF!*(1-$O$5)</f>
        <v>#REF!</v>
      </c>
      <c r="L1676" s="796" t="e">
        <f>SUM(K1676*J1676,J1677*K1677,J1678*K1678,J1679*K1679)</f>
        <v>#REF!</v>
      </c>
      <c r="M1676" s="799">
        <v>1</v>
      </c>
      <c r="N1676" s="777" t="e">
        <f>M1676*L1676</f>
        <v>#REF!</v>
      </c>
      <c r="O1676" s="777" t="e">
        <f>N1676*(1+$R$5)</f>
        <v>#REF!</v>
      </c>
      <c r="P1676" s="780" t="e">
        <f>N1676+M1676*F1676</f>
        <v>#REF!</v>
      </c>
      <c r="Q1676" s="780" t="e">
        <f>M1676*G1676+O1676</f>
        <v>#REF!</v>
      </c>
      <c r="R1676" s="783" t="e">
        <f>Q1676*(1+$U$5)</f>
        <v>#REF!</v>
      </c>
      <c r="U1676" s="851"/>
      <c r="V1676" s="852"/>
      <c r="W1676" s="890"/>
      <c r="X1676" s="908"/>
      <c r="Y1676" s="898"/>
      <c r="Z1676" s="494"/>
      <c r="AA1676" s="501"/>
      <c r="AB1676" s="517"/>
      <c r="AC1676" s="518"/>
      <c r="AD1676" s="582"/>
      <c r="AE1676" s="494"/>
      <c r="AF1676" s="494"/>
      <c r="AG1676" s="494"/>
    </row>
    <row r="1677" spans="2:34">
      <c r="B1677" s="786"/>
      <c r="C1677" s="850"/>
      <c r="D1677" s="790"/>
      <c r="E1677" s="791"/>
      <c r="F1677" s="778"/>
      <c r="G1677" s="794"/>
      <c r="H1677" s="458" t="s">
        <v>185</v>
      </c>
      <c r="I1677" s="252"/>
      <c r="J1677" s="448">
        <f t="shared" si="136"/>
        <v>0</v>
      </c>
      <c r="K1677" s="439" t="e">
        <f>#REF!*(1-$O$5)</f>
        <v>#REF!</v>
      </c>
      <c r="L1677" s="797"/>
      <c r="M1677" s="800"/>
      <c r="N1677" s="778"/>
      <c r="O1677" s="778"/>
      <c r="P1677" s="781"/>
      <c r="Q1677" s="781"/>
      <c r="R1677" s="784"/>
      <c r="U1677" s="851"/>
      <c r="V1677" s="852"/>
      <c r="W1677" s="890"/>
      <c r="X1677" s="908"/>
      <c r="Y1677" s="898"/>
      <c r="Z1677" s="494"/>
      <c r="AA1677" s="501"/>
      <c r="AB1677" s="517"/>
      <c r="AC1677" s="518"/>
      <c r="AD1677" s="582"/>
      <c r="AE1677" s="494"/>
      <c r="AF1677" s="494"/>
      <c r="AG1677" s="494"/>
    </row>
    <row r="1678" spans="2:34">
      <c r="B1678" s="786"/>
      <c r="C1678" s="850"/>
      <c r="D1678" s="790"/>
      <c r="E1678" s="791"/>
      <c r="F1678" s="778"/>
      <c r="G1678" s="794"/>
      <c r="H1678" s="458" t="s">
        <v>220</v>
      </c>
      <c r="I1678" s="252"/>
      <c r="J1678" s="448">
        <f t="shared" si="136"/>
        <v>0</v>
      </c>
      <c r="K1678" s="439" t="e">
        <f>#REF!*(1-$O$5)</f>
        <v>#REF!</v>
      </c>
      <c r="L1678" s="797"/>
      <c r="M1678" s="800"/>
      <c r="N1678" s="778"/>
      <c r="O1678" s="778"/>
      <c r="P1678" s="781"/>
      <c r="Q1678" s="781"/>
      <c r="R1678" s="784"/>
      <c r="U1678" s="851"/>
      <c r="V1678" s="852"/>
      <c r="W1678" s="890"/>
      <c r="X1678" s="908"/>
      <c r="Y1678" s="898"/>
      <c r="Z1678" s="494"/>
      <c r="AA1678" s="501"/>
      <c r="AB1678" s="517"/>
      <c r="AC1678" s="518"/>
      <c r="AD1678" s="582"/>
      <c r="AE1678" s="494"/>
      <c r="AF1678" s="494"/>
      <c r="AG1678" s="494"/>
    </row>
    <row r="1679" spans="2:34">
      <c r="B1679" s="786"/>
      <c r="C1679" s="850"/>
      <c r="D1679" s="790"/>
      <c r="E1679" s="791"/>
      <c r="F1679" s="779"/>
      <c r="G1679" s="795"/>
      <c r="H1679" s="458" t="s">
        <v>226</v>
      </c>
      <c r="I1679" s="252"/>
      <c r="J1679" s="448">
        <f t="shared" si="136"/>
        <v>0</v>
      </c>
      <c r="K1679" s="439" t="e">
        <f>#REF!*(1-$O$5)</f>
        <v>#REF!</v>
      </c>
      <c r="L1679" s="798"/>
      <c r="M1679" s="801"/>
      <c r="N1679" s="779"/>
      <c r="O1679" s="779"/>
      <c r="P1679" s="782"/>
      <c r="Q1679" s="782"/>
      <c r="R1679" s="785"/>
      <c r="U1679" s="851"/>
      <c r="V1679" s="852"/>
      <c r="W1679" s="890"/>
      <c r="X1679" s="908"/>
      <c r="Y1679" s="898"/>
      <c r="Z1679" s="494"/>
      <c r="AA1679" s="501"/>
      <c r="AB1679" s="517"/>
      <c r="AC1679" s="518"/>
      <c r="AD1679" s="582"/>
      <c r="AE1679" s="494"/>
      <c r="AF1679" s="494"/>
      <c r="AG1679" s="494"/>
    </row>
    <row r="1680" spans="2:34" s="494" customFormat="1" ht="22.5" customHeight="1">
      <c r="B1680" s="462"/>
      <c r="C1680" s="531"/>
      <c r="H1680" s="561"/>
      <c r="I1680" s="554"/>
      <c r="J1680" s="574"/>
      <c r="K1680" s="550"/>
      <c r="M1680" s="501"/>
      <c r="N1680" s="517"/>
      <c r="O1680" s="518"/>
      <c r="P1680" s="574"/>
      <c r="Q1680" s="557"/>
      <c r="R1680" s="505"/>
      <c r="S1680" s="505"/>
      <c r="T1680" s="541"/>
      <c r="U1680" s="541"/>
      <c r="V1680" s="541"/>
      <c r="Y1680" s="462"/>
      <c r="Z1680" s="589"/>
      <c r="AE1680" s="501"/>
      <c r="AF1680" s="517"/>
      <c r="AG1680" s="518"/>
      <c r="AH1680" s="574"/>
    </row>
    <row r="1681" spans="2:34" s="494" customFormat="1" ht="27.75" hidden="1" customHeight="1">
      <c r="B1681" s="462"/>
      <c r="C1681" s="531"/>
      <c r="H1681" s="584">
        <f>F4</f>
        <v>0</v>
      </c>
      <c r="I1681" s="554"/>
      <c r="J1681" s="574"/>
      <c r="K1681" s="550"/>
      <c r="M1681" s="501"/>
      <c r="N1681" s="517"/>
      <c r="O1681" s="518"/>
      <c r="P1681" s="574"/>
      <c r="Q1681" s="557"/>
      <c r="R1681" s="505"/>
      <c r="S1681" s="505"/>
      <c r="T1681" s="541"/>
      <c r="U1681" s="541"/>
      <c r="V1681" s="541"/>
      <c r="Y1681" s="462"/>
      <c r="Z1681" s="589"/>
      <c r="AE1681" s="501"/>
      <c r="AF1681" s="517"/>
      <c r="AG1681" s="518"/>
      <c r="AH1681" s="574"/>
    </row>
    <row r="1682" spans="2:34" ht="60.75" customHeight="1">
      <c r="B1682" s="449" t="s">
        <v>154</v>
      </c>
      <c r="C1682" s="430" t="s">
        <v>942</v>
      </c>
      <c r="D1682" s="444" t="s">
        <v>235</v>
      </c>
      <c r="E1682" s="444" t="s">
        <v>236</v>
      </c>
      <c r="F1682" s="446" t="s">
        <v>247</v>
      </c>
      <c r="G1682" s="434" t="s">
        <v>465</v>
      </c>
      <c r="H1682" s="435" t="s">
        <v>182</v>
      </c>
      <c r="I1682" s="437" t="s">
        <v>227</v>
      </c>
      <c r="J1682" s="437" t="s">
        <v>225</v>
      </c>
      <c r="K1682" s="437" t="s">
        <v>237</v>
      </c>
      <c r="L1682" s="437" t="s">
        <v>240</v>
      </c>
      <c r="M1682" s="437" t="s">
        <v>269</v>
      </c>
      <c r="N1682" s="437" t="s">
        <v>245</v>
      </c>
      <c r="O1682" s="437" t="s">
        <v>466</v>
      </c>
      <c r="P1682" s="456" t="s">
        <v>246</v>
      </c>
      <c r="Q1682" s="456" t="s">
        <v>316</v>
      </c>
      <c r="R1682" s="456" t="s">
        <v>391</v>
      </c>
      <c r="W1682" s="494"/>
      <c r="X1682" s="494"/>
      <c r="Y1682" s="494"/>
      <c r="Z1682" s="494"/>
      <c r="AA1682" s="484"/>
      <c r="AB1682" s="484"/>
      <c r="AC1682" s="484"/>
      <c r="AD1682" s="484"/>
      <c r="AE1682" s="494"/>
      <c r="AF1682" s="494"/>
      <c r="AG1682" s="494"/>
    </row>
    <row r="1683" spans="2:34">
      <c r="B1683" s="786">
        <v>410</v>
      </c>
      <c r="C1683" s="850" t="s">
        <v>943</v>
      </c>
      <c r="D1683" s="790"/>
      <c r="E1683" s="791">
        <f t="shared" ref="E1683" si="138">D1683*$I$5</f>
        <v>0</v>
      </c>
      <c r="F1683" s="777">
        <f>E1683</f>
        <v>0</v>
      </c>
      <c r="G1683" s="793" t="e">
        <f>F1683*(1+$L$5)</f>
        <v>#REF!</v>
      </c>
      <c r="H1683" s="458" t="s">
        <v>207</v>
      </c>
      <c r="I1683" s="252"/>
      <c r="J1683" s="448">
        <f t="shared" ref="J1683:J1746" si="139">I1683/60</f>
        <v>0</v>
      </c>
      <c r="K1683" s="439" t="e">
        <f>#REF!*(1-$O$5)</f>
        <v>#REF!</v>
      </c>
      <c r="L1683" s="796" t="e">
        <f>SUM(K1683*J1683,J1684*K1684,J1685*K1685,J1686*K1686)</f>
        <v>#REF!</v>
      </c>
      <c r="M1683" s="799">
        <v>1</v>
      </c>
      <c r="N1683" s="777" t="e">
        <f>L1683*M1683</f>
        <v>#REF!</v>
      </c>
      <c r="O1683" s="777" t="e">
        <f>N1683*(1+$R$5)</f>
        <v>#REF!</v>
      </c>
      <c r="P1683" s="780" t="e">
        <f>F1683+N1683</f>
        <v>#REF!</v>
      </c>
      <c r="Q1683" s="780" t="e">
        <f>O1683+G1683</f>
        <v>#REF!</v>
      </c>
      <c r="R1683" s="783" t="e">
        <f>Q1683*(1+$U$5)</f>
        <v>#REF!</v>
      </c>
      <c r="U1683" s="851"/>
      <c r="V1683" s="852"/>
      <c r="W1683" s="890"/>
      <c r="X1683" s="902"/>
      <c r="Y1683" s="921"/>
      <c r="Z1683" s="494"/>
      <c r="AA1683" s="501"/>
      <c r="AB1683" s="517"/>
      <c r="AC1683" s="518"/>
      <c r="AD1683" s="582"/>
      <c r="AE1683" s="494"/>
      <c r="AF1683" s="494"/>
      <c r="AG1683" s="494"/>
    </row>
    <row r="1684" spans="2:34">
      <c r="B1684" s="786"/>
      <c r="C1684" s="850"/>
      <c r="D1684" s="790"/>
      <c r="E1684" s="791"/>
      <c r="F1684" s="778"/>
      <c r="G1684" s="794"/>
      <c r="H1684" s="458" t="s">
        <v>185</v>
      </c>
      <c r="I1684" s="252"/>
      <c r="J1684" s="448">
        <f t="shared" si="139"/>
        <v>0</v>
      </c>
      <c r="K1684" s="439" t="e">
        <f>#REF!*(1-$O$5)</f>
        <v>#REF!</v>
      </c>
      <c r="L1684" s="797"/>
      <c r="M1684" s="800"/>
      <c r="N1684" s="778"/>
      <c r="O1684" s="778"/>
      <c r="P1684" s="781"/>
      <c r="Q1684" s="781"/>
      <c r="R1684" s="784"/>
      <c r="U1684" s="851"/>
      <c r="V1684" s="852"/>
      <c r="W1684" s="890"/>
      <c r="X1684" s="902"/>
      <c r="Y1684" s="921"/>
      <c r="Z1684" s="494"/>
      <c r="AA1684" s="501"/>
      <c r="AB1684" s="517"/>
      <c r="AC1684" s="518"/>
      <c r="AD1684" s="582"/>
      <c r="AE1684" s="494"/>
      <c r="AF1684" s="494"/>
      <c r="AG1684" s="494"/>
    </row>
    <row r="1685" spans="2:34">
      <c r="B1685" s="786"/>
      <c r="C1685" s="850"/>
      <c r="D1685" s="790"/>
      <c r="E1685" s="791"/>
      <c r="F1685" s="778"/>
      <c r="G1685" s="794"/>
      <c r="H1685" s="458" t="s">
        <v>220</v>
      </c>
      <c r="I1685" s="252"/>
      <c r="J1685" s="448">
        <f t="shared" si="139"/>
        <v>0</v>
      </c>
      <c r="K1685" s="439" t="e">
        <f>#REF!*(1-$O$5)</f>
        <v>#REF!</v>
      </c>
      <c r="L1685" s="797"/>
      <c r="M1685" s="800"/>
      <c r="N1685" s="778"/>
      <c r="O1685" s="778"/>
      <c r="P1685" s="781"/>
      <c r="Q1685" s="781"/>
      <c r="R1685" s="784"/>
      <c r="U1685" s="851"/>
      <c r="V1685" s="852"/>
      <c r="W1685" s="890"/>
      <c r="X1685" s="902"/>
      <c r="Y1685" s="921"/>
      <c r="Z1685" s="494"/>
      <c r="AA1685" s="501"/>
      <c r="AB1685" s="517"/>
      <c r="AC1685" s="518"/>
      <c r="AD1685" s="582"/>
      <c r="AE1685" s="494"/>
      <c r="AF1685" s="494"/>
      <c r="AG1685" s="494"/>
    </row>
    <row r="1686" spans="2:34">
      <c r="B1686" s="786"/>
      <c r="C1686" s="850"/>
      <c r="D1686" s="790"/>
      <c r="E1686" s="791"/>
      <c r="F1686" s="779"/>
      <c r="G1686" s="795"/>
      <c r="H1686" s="458" t="s">
        <v>226</v>
      </c>
      <c r="I1686" s="252"/>
      <c r="J1686" s="448">
        <f t="shared" si="139"/>
        <v>0</v>
      </c>
      <c r="K1686" s="439" t="e">
        <f>#REF!*(1-$O$5)</f>
        <v>#REF!</v>
      </c>
      <c r="L1686" s="798"/>
      <c r="M1686" s="801"/>
      <c r="N1686" s="779"/>
      <c r="O1686" s="779"/>
      <c r="P1686" s="782"/>
      <c r="Q1686" s="782"/>
      <c r="R1686" s="785"/>
      <c r="U1686" s="851"/>
      <c r="V1686" s="852"/>
      <c r="W1686" s="890"/>
      <c r="X1686" s="902"/>
      <c r="Y1686" s="921"/>
      <c r="Z1686" s="494"/>
      <c r="AA1686" s="501"/>
      <c r="AB1686" s="517"/>
      <c r="AC1686" s="518"/>
      <c r="AD1686" s="582"/>
      <c r="AE1686" s="494"/>
      <c r="AF1686" s="494"/>
      <c r="AG1686" s="494"/>
    </row>
    <row r="1687" spans="2:34">
      <c r="B1687" s="786">
        <v>411</v>
      </c>
      <c r="C1687" s="850" t="s">
        <v>944</v>
      </c>
      <c r="D1687" s="817"/>
      <c r="E1687" s="791">
        <f t="shared" ref="E1687:E1747" si="140">D1687*$I$5</f>
        <v>0</v>
      </c>
      <c r="F1687" s="777">
        <f>E1687</f>
        <v>0</v>
      </c>
      <c r="G1687" s="793" t="e">
        <f>F1687*(1+$L$5)</f>
        <v>#REF!</v>
      </c>
      <c r="H1687" s="458" t="s">
        <v>207</v>
      </c>
      <c r="I1687" s="252"/>
      <c r="J1687" s="448">
        <f t="shared" si="139"/>
        <v>0</v>
      </c>
      <c r="K1687" s="439" t="e">
        <f>#REF!*(1-$O$5)</f>
        <v>#REF!</v>
      </c>
      <c r="L1687" s="796" t="e">
        <f>SUM(K1687*J1687,J1688*K1688,J1689*K1689,J1690*K1690)</f>
        <v>#REF!</v>
      </c>
      <c r="M1687" s="799">
        <v>1</v>
      </c>
      <c r="N1687" s="777" t="e">
        <f>L1687*M1687</f>
        <v>#REF!</v>
      </c>
      <c r="O1687" s="777" t="e">
        <f>N1687*(1+$R$5)</f>
        <v>#REF!</v>
      </c>
      <c r="P1687" s="780" t="e">
        <f>F1687+N1687</f>
        <v>#REF!</v>
      </c>
      <c r="Q1687" s="780" t="e">
        <f>O1687+G1687</f>
        <v>#REF!</v>
      </c>
      <c r="R1687" s="783" t="e">
        <f>Q1687*(1+$U$5)</f>
        <v>#REF!</v>
      </c>
      <c r="U1687" s="851"/>
      <c r="V1687" s="852"/>
      <c r="W1687" s="890"/>
      <c r="X1687" s="902"/>
      <c r="Y1687" s="921"/>
      <c r="Z1687" s="494"/>
      <c r="AA1687" s="501"/>
      <c r="AB1687" s="517"/>
      <c r="AC1687" s="518"/>
      <c r="AD1687" s="582"/>
      <c r="AE1687" s="494"/>
      <c r="AF1687" s="494"/>
      <c r="AG1687" s="494"/>
    </row>
    <row r="1688" spans="2:34">
      <c r="B1688" s="786"/>
      <c r="C1688" s="850"/>
      <c r="D1688" s="818"/>
      <c r="E1688" s="791"/>
      <c r="F1688" s="778"/>
      <c r="G1688" s="794"/>
      <c r="H1688" s="458" t="s">
        <v>185</v>
      </c>
      <c r="I1688" s="252"/>
      <c r="J1688" s="448">
        <f t="shared" si="139"/>
        <v>0</v>
      </c>
      <c r="K1688" s="439" t="e">
        <f>#REF!*(1-$O$5)</f>
        <v>#REF!</v>
      </c>
      <c r="L1688" s="797"/>
      <c r="M1688" s="800"/>
      <c r="N1688" s="778"/>
      <c r="O1688" s="778"/>
      <c r="P1688" s="781"/>
      <c r="Q1688" s="781"/>
      <c r="R1688" s="784"/>
      <c r="U1688" s="851"/>
      <c r="V1688" s="852"/>
      <c r="W1688" s="890"/>
      <c r="X1688" s="902"/>
      <c r="Y1688" s="921"/>
      <c r="Z1688" s="494"/>
      <c r="AA1688" s="501"/>
      <c r="AB1688" s="517"/>
      <c r="AC1688" s="518"/>
      <c r="AD1688" s="582"/>
      <c r="AE1688" s="494"/>
      <c r="AF1688" s="494"/>
      <c r="AG1688" s="494"/>
    </row>
    <row r="1689" spans="2:34">
      <c r="B1689" s="786"/>
      <c r="C1689" s="850"/>
      <c r="D1689" s="818"/>
      <c r="E1689" s="791"/>
      <c r="F1689" s="778"/>
      <c r="G1689" s="794"/>
      <c r="H1689" s="458" t="s">
        <v>220</v>
      </c>
      <c r="I1689" s="252"/>
      <c r="J1689" s="448">
        <f t="shared" si="139"/>
        <v>0</v>
      </c>
      <c r="K1689" s="439" t="e">
        <f>#REF!*(1-$O$5)</f>
        <v>#REF!</v>
      </c>
      <c r="L1689" s="797"/>
      <c r="M1689" s="800"/>
      <c r="N1689" s="778"/>
      <c r="O1689" s="778"/>
      <c r="P1689" s="781"/>
      <c r="Q1689" s="781"/>
      <c r="R1689" s="784"/>
      <c r="U1689" s="851"/>
      <c r="V1689" s="852"/>
      <c r="W1689" s="890"/>
      <c r="X1689" s="902"/>
      <c r="Y1689" s="921"/>
      <c r="Z1689" s="494"/>
      <c r="AA1689" s="501"/>
      <c r="AB1689" s="517"/>
      <c r="AC1689" s="518"/>
      <c r="AD1689" s="582"/>
      <c r="AE1689" s="494"/>
      <c r="AF1689" s="494"/>
      <c r="AG1689" s="494"/>
    </row>
    <row r="1690" spans="2:34">
      <c r="B1690" s="786"/>
      <c r="C1690" s="850"/>
      <c r="D1690" s="819"/>
      <c r="E1690" s="791"/>
      <c r="F1690" s="779"/>
      <c r="G1690" s="795"/>
      <c r="H1690" s="458" t="s">
        <v>226</v>
      </c>
      <c r="I1690" s="252"/>
      <c r="J1690" s="448">
        <f t="shared" si="139"/>
        <v>0</v>
      </c>
      <c r="K1690" s="439" t="e">
        <f>#REF!*(1-$O$5)</f>
        <v>#REF!</v>
      </c>
      <c r="L1690" s="798"/>
      <c r="M1690" s="801"/>
      <c r="N1690" s="779"/>
      <c r="O1690" s="779"/>
      <c r="P1690" s="782"/>
      <c r="Q1690" s="782"/>
      <c r="R1690" s="785"/>
      <c r="U1690" s="851"/>
      <c r="V1690" s="852"/>
      <c r="W1690" s="890"/>
      <c r="X1690" s="902"/>
      <c r="Y1690" s="921"/>
      <c r="Z1690" s="494"/>
      <c r="AA1690" s="501"/>
      <c r="AB1690" s="517"/>
      <c r="AC1690" s="518"/>
      <c r="AD1690" s="582"/>
      <c r="AE1690" s="494"/>
      <c r="AF1690" s="494"/>
      <c r="AG1690" s="494"/>
    </row>
    <row r="1691" spans="2:34">
      <c r="B1691" s="786">
        <v>412</v>
      </c>
      <c r="C1691" s="850" t="s">
        <v>945</v>
      </c>
      <c r="D1691" s="817"/>
      <c r="E1691" s="791">
        <f t="shared" si="140"/>
        <v>0</v>
      </c>
      <c r="F1691" s="777">
        <f>E1691</f>
        <v>0</v>
      </c>
      <c r="G1691" s="793" t="e">
        <f>F1691*(1+$L$5)</f>
        <v>#REF!</v>
      </c>
      <c r="H1691" s="458" t="s">
        <v>207</v>
      </c>
      <c r="I1691" s="252"/>
      <c r="J1691" s="448">
        <f t="shared" si="139"/>
        <v>0</v>
      </c>
      <c r="K1691" s="439" t="e">
        <f>#REF!*(1-$O$5)</f>
        <v>#REF!</v>
      </c>
      <c r="L1691" s="796" t="e">
        <f>SUM(K1691*J1691,J1692*K1692,J1693*K1693,J1694*K1694)</f>
        <v>#REF!</v>
      </c>
      <c r="M1691" s="799">
        <v>1</v>
      </c>
      <c r="N1691" s="777" t="e">
        <f>L1691*M1691</f>
        <v>#REF!</v>
      </c>
      <c r="O1691" s="777" t="e">
        <f>N1691*(1+$R$5)</f>
        <v>#REF!</v>
      </c>
      <c r="P1691" s="780" t="e">
        <f>F1691+N1691</f>
        <v>#REF!</v>
      </c>
      <c r="Q1691" s="780" t="e">
        <f>O1691+G1691</f>
        <v>#REF!</v>
      </c>
      <c r="R1691" s="783" t="e">
        <f>Q1691*(1+$U$5)</f>
        <v>#REF!</v>
      </c>
      <c r="U1691" s="851"/>
      <c r="V1691" s="852"/>
      <c r="W1691" s="890"/>
      <c r="X1691" s="902"/>
      <c r="Y1691" s="921"/>
      <c r="Z1691" s="494"/>
      <c r="AA1691" s="501"/>
      <c r="AB1691" s="517"/>
      <c r="AC1691" s="518"/>
      <c r="AD1691" s="582"/>
      <c r="AE1691" s="494"/>
      <c r="AF1691" s="494"/>
      <c r="AG1691" s="494"/>
    </row>
    <row r="1692" spans="2:34">
      <c r="B1692" s="786"/>
      <c r="C1692" s="850"/>
      <c r="D1692" s="818"/>
      <c r="E1692" s="791"/>
      <c r="F1692" s="778"/>
      <c r="G1692" s="794"/>
      <c r="H1692" s="458" t="s">
        <v>185</v>
      </c>
      <c r="I1692" s="252"/>
      <c r="J1692" s="448">
        <f t="shared" si="139"/>
        <v>0</v>
      </c>
      <c r="K1692" s="439" t="e">
        <f>#REF!*(1-$O$5)</f>
        <v>#REF!</v>
      </c>
      <c r="L1692" s="797"/>
      <c r="M1692" s="800"/>
      <c r="N1692" s="778"/>
      <c r="O1692" s="778"/>
      <c r="P1692" s="781"/>
      <c r="Q1692" s="781"/>
      <c r="R1692" s="784"/>
      <c r="U1692" s="851"/>
      <c r="V1692" s="852"/>
      <c r="W1692" s="890"/>
      <c r="X1692" s="902"/>
      <c r="Y1692" s="921"/>
      <c r="Z1692" s="494"/>
      <c r="AA1692" s="501"/>
      <c r="AB1692" s="517"/>
      <c r="AC1692" s="518"/>
      <c r="AD1692" s="582"/>
      <c r="AE1692" s="494"/>
      <c r="AF1692" s="494"/>
      <c r="AG1692" s="494"/>
    </row>
    <row r="1693" spans="2:34">
      <c r="B1693" s="786"/>
      <c r="C1693" s="850"/>
      <c r="D1693" s="818"/>
      <c r="E1693" s="791"/>
      <c r="F1693" s="778"/>
      <c r="G1693" s="794"/>
      <c r="H1693" s="458" t="s">
        <v>220</v>
      </c>
      <c r="I1693" s="252"/>
      <c r="J1693" s="448">
        <f t="shared" si="139"/>
        <v>0</v>
      </c>
      <c r="K1693" s="439" t="e">
        <f>#REF!*(1-$O$5)</f>
        <v>#REF!</v>
      </c>
      <c r="L1693" s="797"/>
      <c r="M1693" s="800"/>
      <c r="N1693" s="778"/>
      <c r="O1693" s="778"/>
      <c r="P1693" s="781"/>
      <c r="Q1693" s="781"/>
      <c r="R1693" s="784"/>
      <c r="U1693" s="851"/>
      <c r="V1693" s="852"/>
      <c r="W1693" s="890"/>
      <c r="X1693" s="902"/>
      <c r="Y1693" s="921"/>
      <c r="Z1693" s="494"/>
      <c r="AA1693" s="501"/>
      <c r="AB1693" s="517"/>
      <c r="AC1693" s="518"/>
      <c r="AD1693" s="582"/>
      <c r="AE1693" s="494"/>
      <c r="AF1693" s="494"/>
      <c r="AG1693" s="494"/>
    </row>
    <row r="1694" spans="2:34">
      <c r="B1694" s="786"/>
      <c r="C1694" s="850"/>
      <c r="D1694" s="819"/>
      <c r="E1694" s="791"/>
      <c r="F1694" s="779"/>
      <c r="G1694" s="795"/>
      <c r="H1694" s="458" t="s">
        <v>226</v>
      </c>
      <c r="I1694" s="252"/>
      <c r="J1694" s="448">
        <f t="shared" si="139"/>
        <v>0</v>
      </c>
      <c r="K1694" s="439" t="e">
        <f>#REF!*(1-$O$5)</f>
        <v>#REF!</v>
      </c>
      <c r="L1694" s="798"/>
      <c r="M1694" s="801"/>
      <c r="N1694" s="779"/>
      <c r="O1694" s="779"/>
      <c r="P1694" s="782"/>
      <c r="Q1694" s="782"/>
      <c r="R1694" s="785"/>
      <c r="U1694" s="851"/>
      <c r="V1694" s="852"/>
      <c r="W1694" s="890"/>
      <c r="X1694" s="902"/>
      <c r="Y1694" s="921"/>
      <c r="Z1694" s="494"/>
      <c r="AA1694" s="501"/>
      <c r="AB1694" s="517"/>
      <c r="AC1694" s="518"/>
      <c r="AD1694" s="582"/>
      <c r="AE1694" s="494"/>
      <c r="AF1694" s="494"/>
      <c r="AG1694" s="494"/>
    </row>
    <row r="1695" spans="2:34">
      <c r="B1695" s="786">
        <v>413</v>
      </c>
      <c r="C1695" s="850" t="s">
        <v>946</v>
      </c>
      <c r="D1695" s="817"/>
      <c r="E1695" s="791">
        <f t="shared" si="140"/>
        <v>0</v>
      </c>
      <c r="F1695" s="777">
        <f>E1695</f>
        <v>0</v>
      </c>
      <c r="G1695" s="793" t="e">
        <f>F1695*(1+$L$5)</f>
        <v>#REF!</v>
      </c>
      <c r="H1695" s="458" t="s">
        <v>207</v>
      </c>
      <c r="I1695" s="252"/>
      <c r="J1695" s="448">
        <f t="shared" si="139"/>
        <v>0</v>
      </c>
      <c r="K1695" s="439" t="e">
        <f>#REF!*(1-$O$5)</f>
        <v>#REF!</v>
      </c>
      <c r="L1695" s="796" t="e">
        <f>SUM(K1695*J1695,J1696*K1696,J1697*K1697,J1698*K1698)</f>
        <v>#REF!</v>
      </c>
      <c r="M1695" s="799">
        <v>1</v>
      </c>
      <c r="N1695" s="777" t="e">
        <f>L1695*M1695</f>
        <v>#REF!</v>
      </c>
      <c r="O1695" s="777" t="e">
        <f>N1695*(1+$R$5)</f>
        <v>#REF!</v>
      </c>
      <c r="P1695" s="780" t="e">
        <f>F1695+N1695</f>
        <v>#REF!</v>
      </c>
      <c r="Q1695" s="780" t="e">
        <f>O1695+G1695</f>
        <v>#REF!</v>
      </c>
      <c r="R1695" s="783" t="e">
        <f>Q1695*(1+$U$5)</f>
        <v>#REF!</v>
      </c>
      <c r="U1695" s="851"/>
      <c r="V1695" s="852"/>
      <c r="W1695" s="890"/>
      <c r="X1695" s="902"/>
      <c r="Y1695" s="921"/>
      <c r="Z1695" s="494"/>
      <c r="AA1695" s="501"/>
      <c r="AB1695" s="517"/>
      <c r="AC1695" s="518"/>
      <c r="AD1695" s="582"/>
      <c r="AE1695" s="494"/>
      <c r="AF1695" s="494"/>
      <c r="AG1695" s="494"/>
    </row>
    <row r="1696" spans="2:34">
      <c r="B1696" s="786"/>
      <c r="C1696" s="850"/>
      <c r="D1696" s="818"/>
      <c r="E1696" s="791"/>
      <c r="F1696" s="778"/>
      <c r="G1696" s="794"/>
      <c r="H1696" s="458" t="s">
        <v>185</v>
      </c>
      <c r="I1696" s="252"/>
      <c r="J1696" s="448">
        <f t="shared" si="139"/>
        <v>0</v>
      </c>
      <c r="K1696" s="439" t="e">
        <f>#REF!*(1-$O$5)</f>
        <v>#REF!</v>
      </c>
      <c r="L1696" s="797"/>
      <c r="M1696" s="800"/>
      <c r="N1696" s="778"/>
      <c r="O1696" s="778"/>
      <c r="P1696" s="781"/>
      <c r="Q1696" s="781"/>
      <c r="R1696" s="784"/>
      <c r="U1696" s="851"/>
      <c r="V1696" s="852"/>
      <c r="W1696" s="890"/>
      <c r="X1696" s="902"/>
      <c r="Y1696" s="921"/>
      <c r="Z1696" s="494"/>
      <c r="AA1696" s="501"/>
      <c r="AB1696" s="517"/>
      <c r="AC1696" s="518"/>
      <c r="AD1696" s="582"/>
      <c r="AE1696" s="494"/>
      <c r="AF1696" s="494"/>
      <c r="AG1696" s="494"/>
    </row>
    <row r="1697" spans="2:33">
      <c r="B1697" s="786"/>
      <c r="C1697" s="850"/>
      <c r="D1697" s="818"/>
      <c r="E1697" s="791"/>
      <c r="F1697" s="778"/>
      <c r="G1697" s="794"/>
      <c r="H1697" s="458" t="s">
        <v>220</v>
      </c>
      <c r="I1697" s="252"/>
      <c r="J1697" s="448">
        <f t="shared" si="139"/>
        <v>0</v>
      </c>
      <c r="K1697" s="439" t="e">
        <f>#REF!*(1-$O$5)</f>
        <v>#REF!</v>
      </c>
      <c r="L1697" s="797"/>
      <c r="M1697" s="800"/>
      <c r="N1697" s="778"/>
      <c r="O1697" s="778"/>
      <c r="P1697" s="781"/>
      <c r="Q1697" s="781"/>
      <c r="R1697" s="784"/>
      <c r="U1697" s="851"/>
      <c r="V1697" s="852"/>
      <c r="W1697" s="890"/>
      <c r="X1697" s="902"/>
      <c r="Y1697" s="921"/>
      <c r="Z1697" s="494"/>
      <c r="AA1697" s="501"/>
      <c r="AB1697" s="517"/>
      <c r="AC1697" s="518"/>
      <c r="AD1697" s="582"/>
      <c r="AE1697" s="494"/>
      <c r="AF1697" s="494"/>
      <c r="AG1697" s="494"/>
    </row>
    <row r="1698" spans="2:33">
      <c r="B1698" s="786"/>
      <c r="C1698" s="850"/>
      <c r="D1698" s="819"/>
      <c r="E1698" s="791"/>
      <c r="F1698" s="779"/>
      <c r="G1698" s="795"/>
      <c r="H1698" s="458" t="s">
        <v>226</v>
      </c>
      <c r="I1698" s="252"/>
      <c r="J1698" s="448">
        <f t="shared" si="139"/>
        <v>0</v>
      </c>
      <c r="K1698" s="439" t="e">
        <f>#REF!*(1-$O$5)</f>
        <v>#REF!</v>
      </c>
      <c r="L1698" s="798"/>
      <c r="M1698" s="801"/>
      <c r="N1698" s="779"/>
      <c r="O1698" s="779"/>
      <c r="P1698" s="782"/>
      <c r="Q1698" s="782"/>
      <c r="R1698" s="785"/>
      <c r="U1698" s="851"/>
      <c r="V1698" s="852"/>
      <c r="W1698" s="890"/>
      <c r="X1698" s="902"/>
      <c r="Y1698" s="921"/>
      <c r="Z1698" s="494"/>
      <c r="AA1698" s="501"/>
      <c r="AB1698" s="517"/>
      <c r="AC1698" s="518"/>
      <c r="AD1698" s="582"/>
      <c r="AE1698" s="494"/>
      <c r="AF1698" s="494"/>
      <c r="AG1698" s="494"/>
    </row>
    <row r="1699" spans="2:33">
      <c r="B1699" s="786">
        <v>414</v>
      </c>
      <c r="C1699" s="850" t="s">
        <v>947</v>
      </c>
      <c r="D1699" s="817"/>
      <c r="E1699" s="791">
        <f t="shared" si="140"/>
        <v>0</v>
      </c>
      <c r="F1699" s="777">
        <f>E1699</f>
        <v>0</v>
      </c>
      <c r="G1699" s="793" t="e">
        <f>F1699*(1+$L$5)</f>
        <v>#REF!</v>
      </c>
      <c r="H1699" s="458" t="s">
        <v>207</v>
      </c>
      <c r="I1699" s="252"/>
      <c r="J1699" s="448">
        <f t="shared" si="139"/>
        <v>0</v>
      </c>
      <c r="K1699" s="439" t="e">
        <f>#REF!*(1-$O$5)</f>
        <v>#REF!</v>
      </c>
      <c r="L1699" s="796" t="e">
        <f>SUM(K1699*J1699,J1700*K1700,J1701*K1701,J1702*K1702)</f>
        <v>#REF!</v>
      </c>
      <c r="M1699" s="799">
        <v>1</v>
      </c>
      <c r="N1699" s="777" t="e">
        <f>L1699*M1699</f>
        <v>#REF!</v>
      </c>
      <c r="O1699" s="777" t="e">
        <f>N1699*(1+$R$5)</f>
        <v>#REF!</v>
      </c>
      <c r="P1699" s="780" t="e">
        <f>F1699+N1699</f>
        <v>#REF!</v>
      </c>
      <c r="Q1699" s="780" t="e">
        <f>O1699+G1699</f>
        <v>#REF!</v>
      </c>
      <c r="R1699" s="783" t="e">
        <f>Q1699*(1+$U$5)</f>
        <v>#REF!</v>
      </c>
      <c r="U1699" s="851"/>
      <c r="V1699" s="852"/>
      <c r="W1699" s="890"/>
      <c r="X1699" s="902"/>
      <c r="Y1699" s="921"/>
      <c r="Z1699" s="494"/>
      <c r="AA1699" s="501"/>
      <c r="AB1699" s="517"/>
      <c r="AC1699" s="518"/>
      <c r="AD1699" s="582"/>
      <c r="AE1699" s="494"/>
      <c r="AF1699" s="494"/>
      <c r="AG1699" s="494"/>
    </row>
    <row r="1700" spans="2:33">
      <c r="B1700" s="786"/>
      <c r="C1700" s="850"/>
      <c r="D1700" s="818"/>
      <c r="E1700" s="791"/>
      <c r="F1700" s="778"/>
      <c r="G1700" s="794"/>
      <c r="H1700" s="458" t="s">
        <v>185</v>
      </c>
      <c r="I1700" s="252"/>
      <c r="J1700" s="448">
        <f t="shared" si="139"/>
        <v>0</v>
      </c>
      <c r="K1700" s="439" t="e">
        <f>#REF!*(1-$O$5)</f>
        <v>#REF!</v>
      </c>
      <c r="L1700" s="797"/>
      <c r="M1700" s="800"/>
      <c r="N1700" s="778"/>
      <c r="O1700" s="778"/>
      <c r="P1700" s="781"/>
      <c r="Q1700" s="781"/>
      <c r="R1700" s="784"/>
      <c r="U1700" s="851"/>
      <c r="V1700" s="852"/>
      <c r="W1700" s="890"/>
      <c r="X1700" s="902"/>
      <c r="Y1700" s="921"/>
      <c r="Z1700" s="494"/>
      <c r="AA1700" s="501"/>
      <c r="AB1700" s="517"/>
      <c r="AC1700" s="518"/>
      <c r="AD1700" s="582"/>
      <c r="AE1700" s="494"/>
      <c r="AF1700" s="494"/>
      <c r="AG1700" s="494"/>
    </row>
    <row r="1701" spans="2:33">
      <c r="B1701" s="786"/>
      <c r="C1701" s="850"/>
      <c r="D1701" s="818"/>
      <c r="E1701" s="791"/>
      <c r="F1701" s="778"/>
      <c r="G1701" s="794"/>
      <c r="H1701" s="458" t="s">
        <v>220</v>
      </c>
      <c r="I1701" s="252"/>
      <c r="J1701" s="448">
        <f t="shared" si="139"/>
        <v>0</v>
      </c>
      <c r="K1701" s="439" t="e">
        <f>#REF!*(1-$O$5)</f>
        <v>#REF!</v>
      </c>
      <c r="L1701" s="797"/>
      <c r="M1701" s="800"/>
      <c r="N1701" s="778"/>
      <c r="O1701" s="778"/>
      <c r="P1701" s="781"/>
      <c r="Q1701" s="781"/>
      <c r="R1701" s="784"/>
      <c r="U1701" s="851"/>
      <c r="V1701" s="852"/>
      <c r="W1701" s="890"/>
      <c r="X1701" s="902"/>
      <c r="Y1701" s="921"/>
      <c r="Z1701" s="494"/>
      <c r="AA1701" s="501"/>
      <c r="AB1701" s="517"/>
      <c r="AC1701" s="518"/>
      <c r="AD1701" s="582"/>
      <c r="AE1701" s="494"/>
      <c r="AF1701" s="494"/>
      <c r="AG1701" s="494"/>
    </row>
    <row r="1702" spans="2:33">
      <c r="B1702" s="786"/>
      <c r="C1702" s="850"/>
      <c r="D1702" s="819"/>
      <c r="E1702" s="791"/>
      <c r="F1702" s="779"/>
      <c r="G1702" s="795"/>
      <c r="H1702" s="458" t="s">
        <v>226</v>
      </c>
      <c r="I1702" s="252"/>
      <c r="J1702" s="448">
        <f t="shared" si="139"/>
        <v>0</v>
      </c>
      <c r="K1702" s="439" t="e">
        <f>#REF!*(1-$O$5)</f>
        <v>#REF!</v>
      </c>
      <c r="L1702" s="798"/>
      <c r="M1702" s="801"/>
      <c r="N1702" s="779"/>
      <c r="O1702" s="779"/>
      <c r="P1702" s="782"/>
      <c r="Q1702" s="782"/>
      <c r="R1702" s="785"/>
      <c r="U1702" s="851"/>
      <c r="V1702" s="852"/>
      <c r="W1702" s="890"/>
      <c r="X1702" s="902"/>
      <c r="Y1702" s="921"/>
      <c r="Z1702" s="494"/>
      <c r="AA1702" s="501"/>
      <c r="AB1702" s="517"/>
      <c r="AC1702" s="518"/>
      <c r="AD1702" s="582"/>
      <c r="AE1702" s="494"/>
      <c r="AF1702" s="494"/>
      <c r="AG1702" s="494"/>
    </row>
    <row r="1703" spans="2:33">
      <c r="B1703" s="786">
        <v>415</v>
      </c>
      <c r="C1703" s="850" t="s">
        <v>967</v>
      </c>
      <c r="D1703" s="817"/>
      <c r="E1703" s="791">
        <f t="shared" si="140"/>
        <v>0</v>
      </c>
      <c r="F1703" s="777">
        <f>E1703</f>
        <v>0</v>
      </c>
      <c r="G1703" s="793" t="e">
        <f>F1703*(1+$L$5)</f>
        <v>#REF!</v>
      </c>
      <c r="H1703" s="458" t="s">
        <v>207</v>
      </c>
      <c r="I1703" s="252"/>
      <c r="J1703" s="448">
        <f t="shared" si="139"/>
        <v>0</v>
      </c>
      <c r="K1703" s="439" t="e">
        <f>#REF!*(1-$O$5)</f>
        <v>#REF!</v>
      </c>
      <c r="L1703" s="796" t="e">
        <f>SUM(K1703*J1703,J1704*K1704,J1705*K1705,J1706*K1706)</f>
        <v>#REF!</v>
      </c>
      <c r="M1703" s="799">
        <v>1</v>
      </c>
      <c r="N1703" s="777" t="e">
        <f>L1703*M1703</f>
        <v>#REF!</v>
      </c>
      <c r="O1703" s="777" t="e">
        <f>N1703*(1+$R$5)</f>
        <v>#REF!</v>
      </c>
      <c r="P1703" s="780" t="e">
        <f>F1703+N1703</f>
        <v>#REF!</v>
      </c>
      <c r="Q1703" s="780" t="e">
        <f>O1703+G1703</f>
        <v>#REF!</v>
      </c>
      <c r="R1703" s="783" t="e">
        <f>Q1703*(1+$U$5)</f>
        <v>#REF!</v>
      </c>
      <c r="U1703" s="851"/>
      <c r="V1703" s="852"/>
      <c r="W1703" s="890"/>
      <c r="X1703" s="902"/>
      <c r="Y1703" s="921"/>
      <c r="Z1703" s="494"/>
      <c r="AA1703" s="501"/>
      <c r="AB1703" s="517"/>
      <c r="AC1703" s="518"/>
      <c r="AD1703" s="582"/>
      <c r="AE1703" s="494"/>
      <c r="AF1703" s="494"/>
      <c r="AG1703" s="494"/>
    </row>
    <row r="1704" spans="2:33">
      <c r="B1704" s="786"/>
      <c r="C1704" s="850"/>
      <c r="D1704" s="818"/>
      <c r="E1704" s="791"/>
      <c r="F1704" s="778"/>
      <c r="G1704" s="794"/>
      <c r="H1704" s="458" t="s">
        <v>185</v>
      </c>
      <c r="I1704" s="252"/>
      <c r="J1704" s="448">
        <f t="shared" si="139"/>
        <v>0</v>
      </c>
      <c r="K1704" s="439" t="e">
        <f>#REF!*(1-$O$5)</f>
        <v>#REF!</v>
      </c>
      <c r="L1704" s="797"/>
      <c r="M1704" s="800"/>
      <c r="N1704" s="778"/>
      <c r="O1704" s="778"/>
      <c r="P1704" s="781"/>
      <c r="Q1704" s="781"/>
      <c r="R1704" s="784"/>
      <c r="U1704" s="851"/>
      <c r="V1704" s="852"/>
      <c r="W1704" s="890"/>
      <c r="X1704" s="902"/>
      <c r="Y1704" s="921"/>
      <c r="Z1704" s="494"/>
      <c r="AA1704" s="501"/>
      <c r="AB1704" s="517"/>
      <c r="AC1704" s="518"/>
      <c r="AD1704" s="582"/>
      <c r="AE1704" s="494"/>
      <c r="AF1704" s="494"/>
      <c r="AG1704" s="494"/>
    </row>
    <row r="1705" spans="2:33">
      <c r="B1705" s="786"/>
      <c r="C1705" s="850"/>
      <c r="D1705" s="818"/>
      <c r="E1705" s="791"/>
      <c r="F1705" s="778"/>
      <c r="G1705" s="794"/>
      <c r="H1705" s="458" t="s">
        <v>220</v>
      </c>
      <c r="I1705" s="252"/>
      <c r="J1705" s="448">
        <f t="shared" si="139"/>
        <v>0</v>
      </c>
      <c r="K1705" s="439" t="e">
        <f>#REF!*(1-$O$5)</f>
        <v>#REF!</v>
      </c>
      <c r="L1705" s="797"/>
      <c r="M1705" s="800"/>
      <c r="N1705" s="778"/>
      <c r="O1705" s="778"/>
      <c r="P1705" s="781"/>
      <c r="Q1705" s="781"/>
      <c r="R1705" s="784"/>
      <c r="U1705" s="851"/>
      <c r="V1705" s="852"/>
      <c r="W1705" s="890"/>
      <c r="X1705" s="902"/>
      <c r="Y1705" s="921"/>
      <c r="Z1705" s="494"/>
      <c r="AA1705" s="501"/>
      <c r="AB1705" s="517"/>
      <c r="AC1705" s="518"/>
      <c r="AD1705" s="582"/>
      <c r="AE1705" s="494"/>
      <c r="AF1705" s="494"/>
      <c r="AG1705" s="494"/>
    </row>
    <row r="1706" spans="2:33">
      <c r="B1706" s="786"/>
      <c r="C1706" s="850"/>
      <c r="D1706" s="819"/>
      <c r="E1706" s="791"/>
      <c r="F1706" s="779"/>
      <c r="G1706" s="795"/>
      <c r="H1706" s="458" t="s">
        <v>226</v>
      </c>
      <c r="I1706" s="252"/>
      <c r="J1706" s="448">
        <f t="shared" si="139"/>
        <v>0</v>
      </c>
      <c r="K1706" s="439" t="e">
        <f>#REF!*(1-$O$5)</f>
        <v>#REF!</v>
      </c>
      <c r="L1706" s="798"/>
      <c r="M1706" s="801"/>
      <c r="N1706" s="779"/>
      <c r="O1706" s="779"/>
      <c r="P1706" s="782"/>
      <c r="Q1706" s="782"/>
      <c r="R1706" s="785"/>
      <c r="U1706" s="851"/>
      <c r="V1706" s="852"/>
      <c r="W1706" s="890"/>
      <c r="X1706" s="902"/>
      <c r="Y1706" s="921"/>
      <c r="Z1706" s="494"/>
      <c r="AA1706" s="501"/>
      <c r="AB1706" s="517"/>
      <c r="AC1706" s="518"/>
      <c r="AD1706" s="582"/>
      <c r="AE1706" s="494"/>
      <c r="AF1706" s="494"/>
      <c r="AG1706" s="494"/>
    </row>
    <row r="1707" spans="2:33">
      <c r="B1707" s="786">
        <v>416</v>
      </c>
      <c r="C1707" s="850" t="s">
        <v>948</v>
      </c>
      <c r="D1707" s="817"/>
      <c r="E1707" s="791">
        <f t="shared" si="140"/>
        <v>0</v>
      </c>
      <c r="F1707" s="777">
        <f>E1707</f>
        <v>0</v>
      </c>
      <c r="G1707" s="793" t="e">
        <f>F1707*(1+$L$5)</f>
        <v>#REF!</v>
      </c>
      <c r="H1707" s="458" t="s">
        <v>207</v>
      </c>
      <c r="I1707" s="252"/>
      <c r="J1707" s="448">
        <f t="shared" si="139"/>
        <v>0</v>
      </c>
      <c r="K1707" s="439" t="e">
        <f>#REF!*(1-$O$5)</f>
        <v>#REF!</v>
      </c>
      <c r="L1707" s="796" t="e">
        <f>SUM(K1707*J1707,J1708*K1708,J1709*K1709,J1710*K1710)</f>
        <v>#REF!</v>
      </c>
      <c r="M1707" s="799">
        <v>1</v>
      </c>
      <c r="N1707" s="777" t="e">
        <f>L1707*M1707</f>
        <v>#REF!</v>
      </c>
      <c r="O1707" s="777" t="e">
        <f>N1707*(1+$R$5)</f>
        <v>#REF!</v>
      </c>
      <c r="P1707" s="780" t="e">
        <f>F1707+N1707</f>
        <v>#REF!</v>
      </c>
      <c r="Q1707" s="780" t="e">
        <f>O1707+G1707</f>
        <v>#REF!</v>
      </c>
      <c r="R1707" s="783" t="e">
        <f>Q1707*(1+$U$5)</f>
        <v>#REF!</v>
      </c>
      <c r="U1707" s="851"/>
      <c r="V1707" s="852"/>
      <c r="W1707" s="890"/>
      <c r="X1707" s="907"/>
      <c r="Y1707" s="921"/>
      <c r="Z1707" s="494"/>
      <c r="AA1707" s="501"/>
      <c r="AB1707" s="517"/>
      <c r="AC1707" s="518"/>
      <c r="AD1707" s="582"/>
      <c r="AE1707" s="494"/>
      <c r="AF1707" s="494"/>
      <c r="AG1707" s="494"/>
    </row>
    <row r="1708" spans="2:33">
      <c r="B1708" s="786"/>
      <c r="C1708" s="850"/>
      <c r="D1708" s="818"/>
      <c r="E1708" s="791"/>
      <c r="F1708" s="778"/>
      <c r="G1708" s="794"/>
      <c r="H1708" s="458" t="s">
        <v>185</v>
      </c>
      <c r="I1708" s="252"/>
      <c r="J1708" s="448">
        <f t="shared" si="139"/>
        <v>0</v>
      </c>
      <c r="K1708" s="439" t="e">
        <f>#REF!*(1-$O$5)</f>
        <v>#REF!</v>
      </c>
      <c r="L1708" s="797"/>
      <c r="M1708" s="800"/>
      <c r="N1708" s="778"/>
      <c r="O1708" s="778"/>
      <c r="P1708" s="781"/>
      <c r="Q1708" s="781"/>
      <c r="R1708" s="784"/>
      <c r="U1708" s="851"/>
      <c r="V1708" s="852"/>
      <c r="W1708" s="890"/>
      <c r="X1708" s="907"/>
      <c r="Y1708" s="921"/>
      <c r="Z1708" s="494"/>
      <c r="AA1708" s="501"/>
      <c r="AB1708" s="517"/>
      <c r="AC1708" s="518"/>
      <c r="AD1708" s="582"/>
      <c r="AE1708" s="494"/>
      <c r="AF1708" s="494"/>
      <c r="AG1708" s="494"/>
    </row>
    <row r="1709" spans="2:33">
      <c r="B1709" s="786"/>
      <c r="C1709" s="850"/>
      <c r="D1709" s="818"/>
      <c r="E1709" s="791"/>
      <c r="F1709" s="778"/>
      <c r="G1709" s="794"/>
      <c r="H1709" s="458" t="s">
        <v>220</v>
      </c>
      <c r="I1709" s="252"/>
      <c r="J1709" s="448">
        <f t="shared" si="139"/>
        <v>0</v>
      </c>
      <c r="K1709" s="439" t="e">
        <f>#REF!*(1-$O$5)</f>
        <v>#REF!</v>
      </c>
      <c r="L1709" s="797"/>
      <c r="M1709" s="800"/>
      <c r="N1709" s="778"/>
      <c r="O1709" s="778"/>
      <c r="P1709" s="781"/>
      <c r="Q1709" s="781"/>
      <c r="R1709" s="784"/>
      <c r="U1709" s="851"/>
      <c r="V1709" s="852"/>
      <c r="W1709" s="890"/>
      <c r="X1709" s="907"/>
      <c r="Y1709" s="921"/>
      <c r="Z1709" s="494"/>
      <c r="AA1709" s="501"/>
      <c r="AB1709" s="517"/>
      <c r="AC1709" s="518"/>
      <c r="AD1709" s="582"/>
      <c r="AE1709" s="494"/>
      <c r="AF1709" s="494"/>
      <c r="AG1709" s="494"/>
    </row>
    <row r="1710" spans="2:33">
      <c r="B1710" s="786"/>
      <c r="C1710" s="850"/>
      <c r="D1710" s="819"/>
      <c r="E1710" s="791"/>
      <c r="F1710" s="779"/>
      <c r="G1710" s="795"/>
      <c r="H1710" s="458" t="s">
        <v>226</v>
      </c>
      <c r="I1710" s="252"/>
      <c r="J1710" s="448">
        <f t="shared" si="139"/>
        <v>0</v>
      </c>
      <c r="K1710" s="439" t="e">
        <f>#REF!*(1-$O$5)</f>
        <v>#REF!</v>
      </c>
      <c r="L1710" s="798"/>
      <c r="M1710" s="801"/>
      <c r="N1710" s="779"/>
      <c r="O1710" s="779"/>
      <c r="P1710" s="782"/>
      <c r="Q1710" s="782"/>
      <c r="R1710" s="785"/>
      <c r="U1710" s="851"/>
      <c r="V1710" s="852"/>
      <c r="W1710" s="890"/>
      <c r="X1710" s="907"/>
      <c r="Y1710" s="921"/>
      <c r="Z1710" s="494"/>
      <c r="AA1710" s="501"/>
      <c r="AB1710" s="517"/>
      <c r="AC1710" s="518"/>
      <c r="AD1710" s="582"/>
      <c r="AE1710" s="494"/>
      <c r="AF1710" s="494"/>
      <c r="AG1710" s="494"/>
    </row>
    <row r="1711" spans="2:33">
      <c r="B1711" s="786">
        <v>417</v>
      </c>
      <c r="C1711" s="787" t="s">
        <v>949</v>
      </c>
      <c r="D1711" s="817"/>
      <c r="E1711" s="791">
        <f t="shared" si="140"/>
        <v>0</v>
      </c>
      <c r="F1711" s="777">
        <f>E1711</f>
        <v>0</v>
      </c>
      <c r="G1711" s="793" t="e">
        <f>F1711*(1+$L$5)</f>
        <v>#REF!</v>
      </c>
      <c r="H1711" s="458" t="s">
        <v>207</v>
      </c>
      <c r="I1711" s="252"/>
      <c r="J1711" s="448">
        <f t="shared" si="139"/>
        <v>0</v>
      </c>
      <c r="K1711" s="439" t="e">
        <f>#REF!*(1-$O$5)</f>
        <v>#REF!</v>
      </c>
      <c r="L1711" s="796" t="e">
        <f>SUM(K1711*J1711,J1712*K1712,J1713*K1713,J1714*K1714)</f>
        <v>#REF!</v>
      </c>
      <c r="M1711" s="799">
        <v>1</v>
      </c>
      <c r="N1711" s="777" t="e">
        <f>L1711*M1711</f>
        <v>#REF!</v>
      </c>
      <c r="O1711" s="777" t="e">
        <f>N1711*(1+$R$5)</f>
        <v>#REF!</v>
      </c>
      <c r="P1711" s="780" t="e">
        <f>F1711+N1711</f>
        <v>#REF!</v>
      </c>
      <c r="Q1711" s="780" t="e">
        <f>O1711+G1711</f>
        <v>#REF!</v>
      </c>
      <c r="R1711" s="783" t="e">
        <f>Q1711*(1+$U$5)</f>
        <v>#REF!</v>
      </c>
      <c r="U1711" s="851"/>
      <c r="V1711" s="852"/>
      <c r="W1711" s="890"/>
      <c r="X1711" s="907"/>
      <c r="Y1711" s="921"/>
      <c r="Z1711" s="494"/>
      <c r="AA1711" s="501"/>
      <c r="AB1711" s="517"/>
      <c r="AC1711" s="518"/>
      <c r="AD1711" s="582"/>
      <c r="AE1711" s="494"/>
      <c r="AF1711" s="494"/>
      <c r="AG1711" s="494"/>
    </row>
    <row r="1712" spans="2:33">
      <c r="B1712" s="786"/>
      <c r="C1712" s="788"/>
      <c r="D1712" s="818"/>
      <c r="E1712" s="791"/>
      <c r="F1712" s="778"/>
      <c r="G1712" s="794"/>
      <c r="H1712" s="458" t="s">
        <v>185</v>
      </c>
      <c r="I1712" s="252"/>
      <c r="J1712" s="448">
        <f t="shared" si="139"/>
        <v>0</v>
      </c>
      <c r="K1712" s="439" t="e">
        <f>#REF!*(1-$O$5)</f>
        <v>#REF!</v>
      </c>
      <c r="L1712" s="797"/>
      <c r="M1712" s="800"/>
      <c r="N1712" s="778"/>
      <c r="O1712" s="778"/>
      <c r="P1712" s="781"/>
      <c r="Q1712" s="781"/>
      <c r="R1712" s="784"/>
      <c r="U1712" s="851"/>
      <c r="V1712" s="852"/>
      <c r="W1712" s="890"/>
      <c r="X1712" s="907"/>
      <c r="Y1712" s="921"/>
      <c r="Z1712" s="494"/>
      <c r="AA1712" s="501"/>
      <c r="AB1712" s="517"/>
      <c r="AC1712" s="518"/>
      <c r="AD1712" s="582"/>
      <c r="AE1712" s="494"/>
      <c r="AF1712" s="494"/>
      <c r="AG1712" s="494"/>
    </row>
    <row r="1713" spans="2:33">
      <c r="B1713" s="786"/>
      <c r="C1713" s="788"/>
      <c r="D1713" s="818"/>
      <c r="E1713" s="791"/>
      <c r="F1713" s="778"/>
      <c r="G1713" s="794"/>
      <c r="H1713" s="458" t="s">
        <v>220</v>
      </c>
      <c r="I1713" s="252"/>
      <c r="J1713" s="448">
        <f t="shared" si="139"/>
        <v>0</v>
      </c>
      <c r="K1713" s="439" t="e">
        <f>#REF!*(1-$O$5)</f>
        <v>#REF!</v>
      </c>
      <c r="L1713" s="797"/>
      <c r="M1713" s="800"/>
      <c r="N1713" s="778"/>
      <c r="O1713" s="778"/>
      <c r="P1713" s="781"/>
      <c r="Q1713" s="781"/>
      <c r="R1713" s="784"/>
      <c r="U1713" s="851"/>
      <c r="V1713" s="852"/>
      <c r="W1713" s="890"/>
      <c r="X1713" s="907"/>
      <c r="Y1713" s="921"/>
      <c r="Z1713" s="494"/>
      <c r="AA1713" s="501"/>
      <c r="AB1713" s="517"/>
      <c r="AC1713" s="518"/>
      <c r="AD1713" s="582"/>
      <c r="AE1713" s="494"/>
      <c r="AF1713" s="494"/>
      <c r="AG1713" s="494"/>
    </row>
    <row r="1714" spans="2:33">
      <c r="B1714" s="786"/>
      <c r="C1714" s="789"/>
      <c r="D1714" s="819"/>
      <c r="E1714" s="791"/>
      <c r="F1714" s="779"/>
      <c r="G1714" s="795"/>
      <c r="H1714" s="458" t="s">
        <v>226</v>
      </c>
      <c r="I1714" s="252"/>
      <c r="J1714" s="448">
        <f t="shared" si="139"/>
        <v>0</v>
      </c>
      <c r="K1714" s="439" t="e">
        <f>#REF!*(1-$O$5)</f>
        <v>#REF!</v>
      </c>
      <c r="L1714" s="798"/>
      <c r="M1714" s="801"/>
      <c r="N1714" s="779"/>
      <c r="O1714" s="779"/>
      <c r="P1714" s="782"/>
      <c r="Q1714" s="782"/>
      <c r="R1714" s="785"/>
      <c r="U1714" s="851"/>
      <c r="V1714" s="852"/>
      <c r="W1714" s="890"/>
      <c r="X1714" s="907"/>
      <c r="Y1714" s="921"/>
      <c r="Z1714" s="494"/>
      <c r="AA1714" s="501"/>
      <c r="AB1714" s="517"/>
      <c r="AC1714" s="518"/>
      <c r="AD1714" s="582"/>
      <c r="AE1714" s="494"/>
      <c r="AF1714" s="494"/>
      <c r="AG1714" s="494"/>
    </row>
    <row r="1715" spans="2:33">
      <c r="B1715" s="786">
        <v>418</v>
      </c>
      <c r="C1715" s="787" t="s">
        <v>968</v>
      </c>
      <c r="D1715" s="817"/>
      <c r="E1715" s="791">
        <f t="shared" si="140"/>
        <v>0</v>
      </c>
      <c r="F1715" s="777">
        <f>E1715</f>
        <v>0</v>
      </c>
      <c r="G1715" s="793" t="e">
        <f>F1715*(1+$L$5)</f>
        <v>#REF!</v>
      </c>
      <c r="H1715" s="458" t="s">
        <v>207</v>
      </c>
      <c r="I1715" s="252"/>
      <c r="J1715" s="448">
        <f t="shared" si="139"/>
        <v>0</v>
      </c>
      <c r="K1715" s="439" t="e">
        <f>#REF!*(1-$O$5)</f>
        <v>#REF!</v>
      </c>
      <c r="L1715" s="796" t="e">
        <f>SUM(K1715*J1715,J1716*K1716,J1717*K1717,J1718*K1718)</f>
        <v>#REF!</v>
      </c>
      <c r="M1715" s="799">
        <v>1</v>
      </c>
      <c r="N1715" s="777" t="e">
        <f>L1715*M1715</f>
        <v>#REF!</v>
      </c>
      <c r="O1715" s="777" t="e">
        <f>N1715*(1+$R$5)</f>
        <v>#REF!</v>
      </c>
      <c r="P1715" s="780" t="e">
        <f>F1715+N1715</f>
        <v>#REF!</v>
      </c>
      <c r="Q1715" s="780" t="e">
        <f>O1715+G1715</f>
        <v>#REF!</v>
      </c>
      <c r="R1715" s="783" t="e">
        <f>Q1715*(1+$U$5)</f>
        <v>#REF!</v>
      </c>
      <c r="U1715" s="851"/>
      <c r="V1715" s="852"/>
      <c r="W1715" s="890"/>
      <c r="X1715" s="907"/>
      <c r="Y1715" s="921"/>
      <c r="Z1715" s="494"/>
      <c r="AA1715" s="501"/>
      <c r="AB1715" s="517"/>
      <c r="AC1715" s="518"/>
      <c r="AD1715" s="582"/>
      <c r="AE1715" s="494"/>
      <c r="AF1715" s="494"/>
      <c r="AG1715" s="494"/>
    </row>
    <row r="1716" spans="2:33">
      <c r="B1716" s="786"/>
      <c r="C1716" s="788"/>
      <c r="D1716" s="818"/>
      <c r="E1716" s="791"/>
      <c r="F1716" s="778"/>
      <c r="G1716" s="794"/>
      <c r="H1716" s="458" t="s">
        <v>185</v>
      </c>
      <c r="I1716" s="252"/>
      <c r="J1716" s="448">
        <f t="shared" si="139"/>
        <v>0</v>
      </c>
      <c r="K1716" s="439" t="e">
        <f>#REF!*(1-$O$5)</f>
        <v>#REF!</v>
      </c>
      <c r="L1716" s="797"/>
      <c r="M1716" s="800"/>
      <c r="N1716" s="778"/>
      <c r="O1716" s="778"/>
      <c r="P1716" s="781"/>
      <c r="Q1716" s="781"/>
      <c r="R1716" s="784"/>
      <c r="U1716" s="851"/>
      <c r="V1716" s="852"/>
      <c r="W1716" s="890"/>
      <c r="X1716" s="907"/>
      <c r="Y1716" s="921"/>
      <c r="Z1716" s="494"/>
      <c r="AA1716" s="501"/>
      <c r="AB1716" s="517"/>
      <c r="AC1716" s="518"/>
      <c r="AD1716" s="582"/>
      <c r="AE1716" s="494"/>
      <c r="AF1716" s="494"/>
      <c r="AG1716" s="494"/>
    </row>
    <row r="1717" spans="2:33">
      <c r="B1717" s="786"/>
      <c r="C1717" s="788"/>
      <c r="D1717" s="818"/>
      <c r="E1717" s="791"/>
      <c r="F1717" s="778"/>
      <c r="G1717" s="794"/>
      <c r="H1717" s="458" t="s">
        <v>220</v>
      </c>
      <c r="I1717" s="252"/>
      <c r="J1717" s="448">
        <f t="shared" si="139"/>
        <v>0</v>
      </c>
      <c r="K1717" s="439" t="e">
        <f>#REF!*(1-$O$5)</f>
        <v>#REF!</v>
      </c>
      <c r="L1717" s="797"/>
      <c r="M1717" s="800"/>
      <c r="N1717" s="778"/>
      <c r="O1717" s="778"/>
      <c r="P1717" s="781"/>
      <c r="Q1717" s="781"/>
      <c r="R1717" s="784"/>
      <c r="U1717" s="851"/>
      <c r="V1717" s="852"/>
      <c r="W1717" s="890"/>
      <c r="X1717" s="907"/>
      <c r="Y1717" s="921"/>
      <c r="Z1717" s="494"/>
      <c r="AA1717" s="501"/>
      <c r="AB1717" s="517"/>
      <c r="AC1717" s="518"/>
      <c r="AD1717" s="582"/>
      <c r="AE1717" s="494"/>
      <c r="AF1717" s="494"/>
      <c r="AG1717" s="494"/>
    </row>
    <row r="1718" spans="2:33">
      <c r="B1718" s="786"/>
      <c r="C1718" s="789"/>
      <c r="D1718" s="819"/>
      <c r="E1718" s="791"/>
      <c r="F1718" s="779"/>
      <c r="G1718" s="795"/>
      <c r="H1718" s="458" t="s">
        <v>226</v>
      </c>
      <c r="I1718" s="252"/>
      <c r="J1718" s="448">
        <f t="shared" si="139"/>
        <v>0</v>
      </c>
      <c r="K1718" s="439" t="e">
        <f>#REF!*(1-$O$5)</f>
        <v>#REF!</v>
      </c>
      <c r="L1718" s="798"/>
      <c r="M1718" s="801"/>
      <c r="N1718" s="779"/>
      <c r="O1718" s="779"/>
      <c r="P1718" s="782"/>
      <c r="Q1718" s="782"/>
      <c r="R1718" s="785"/>
      <c r="U1718" s="851"/>
      <c r="V1718" s="852"/>
      <c r="W1718" s="890"/>
      <c r="X1718" s="907"/>
      <c r="Y1718" s="921"/>
      <c r="Z1718" s="494"/>
      <c r="AA1718" s="501"/>
      <c r="AB1718" s="517"/>
      <c r="AC1718" s="518"/>
      <c r="AD1718" s="582"/>
      <c r="AE1718" s="494"/>
      <c r="AF1718" s="494"/>
      <c r="AG1718" s="494"/>
    </row>
    <row r="1719" spans="2:33">
      <c r="B1719" s="786">
        <v>419</v>
      </c>
      <c r="C1719" s="787" t="s">
        <v>950</v>
      </c>
      <c r="D1719" s="817"/>
      <c r="E1719" s="791">
        <f t="shared" si="140"/>
        <v>0</v>
      </c>
      <c r="F1719" s="777">
        <f>E1719</f>
        <v>0</v>
      </c>
      <c r="G1719" s="793" t="e">
        <f>F1719*(1+$L$5)</f>
        <v>#REF!</v>
      </c>
      <c r="H1719" s="458" t="s">
        <v>207</v>
      </c>
      <c r="I1719" s="252"/>
      <c r="J1719" s="448">
        <f t="shared" si="139"/>
        <v>0</v>
      </c>
      <c r="K1719" s="439" t="e">
        <f>#REF!*(1-$O$5)</f>
        <v>#REF!</v>
      </c>
      <c r="L1719" s="796" t="e">
        <f>SUM(K1719*J1719,J1720*K1720,J1721*K1721,J1722*K1722)</f>
        <v>#REF!</v>
      </c>
      <c r="M1719" s="799">
        <v>1</v>
      </c>
      <c r="N1719" s="777" t="e">
        <f>L1719*M1719</f>
        <v>#REF!</v>
      </c>
      <c r="O1719" s="777" t="e">
        <f>N1719*(1+$R$5)</f>
        <v>#REF!</v>
      </c>
      <c r="P1719" s="780" t="e">
        <f>F1719+N1719</f>
        <v>#REF!</v>
      </c>
      <c r="Q1719" s="780" t="e">
        <f>O1719+G1719</f>
        <v>#REF!</v>
      </c>
      <c r="R1719" s="783" t="e">
        <f>Q1719*(1+$U$5)</f>
        <v>#REF!</v>
      </c>
      <c r="U1719" s="851"/>
      <c r="V1719" s="852"/>
      <c r="W1719" s="890"/>
      <c r="X1719" s="907"/>
      <c r="Y1719" s="921"/>
      <c r="Z1719" s="494"/>
      <c r="AA1719" s="501"/>
      <c r="AB1719" s="517"/>
      <c r="AC1719" s="518"/>
      <c r="AD1719" s="582"/>
      <c r="AE1719" s="494"/>
      <c r="AF1719" s="494"/>
      <c r="AG1719" s="494"/>
    </row>
    <row r="1720" spans="2:33">
      <c r="B1720" s="786"/>
      <c r="C1720" s="788"/>
      <c r="D1720" s="818"/>
      <c r="E1720" s="791"/>
      <c r="F1720" s="778"/>
      <c r="G1720" s="794"/>
      <c r="H1720" s="458" t="s">
        <v>185</v>
      </c>
      <c r="I1720" s="252"/>
      <c r="J1720" s="448">
        <f t="shared" si="139"/>
        <v>0</v>
      </c>
      <c r="K1720" s="439" t="e">
        <f>#REF!*(1-$O$5)</f>
        <v>#REF!</v>
      </c>
      <c r="L1720" s="797"/>
      <c r="M1720" s="800"/>
      <c r="N1720" s="778"/>
      <c r="O1720" s="778"/>
      <c r="P1720" s="781"/>
      <c r="Q1720" s="781"/>
      <c r="R1720" s="784"/>
      <c r="U1720" s="851"/>
      <c r="V1720" s="852"/>
      <c r="W1720" s="890"/>
      <c r="X1720" s="907"/>
      <c r="Y1720" s="921"/>
      <c r="Z1720" s="494"/>
      <c r="AA1720" s="501"/>
      <c r="AB1720" s="517"/>
      <c r="AC1720" s="518"/>
      <c r="AD1720" s="582"/>
      <c r="AE1720" s="494"/>
      <c r="AF1720" s="494"/>
      <c r="AG1720" s="494"/>
    </row>
    <row r="1721" spans="2:33">
      <c r="B1721" s="786"/>
      <c r="C1721" s="788"/>
      <c r="D1721" s="818"/>
      <c r="E1721" s="791"/>
      <c r="F1721" s="778"/>
      <c r="G1721" s="794"/>
      <c r="H1721" s="458" t="s">
        <v>220</v>
      </c>
      <c r="I1721" s="252"/>
      <c r="J1721" s="448">
        <f t="shared" si="139"/>
        <v>0</v>
      </c>
      <c r="K1721" s="439" t="e">
        <f>#REF!*(1-$O$5)</f>
        <v>#REF!</v>
      </c>
      <c r="L1721" s="797"/>
      <c r="M1721" s="800"/>
      <c r="N1721" s="778"/>
      <c r="O1721" s="778"/>
      <c r="P1721" s="781"/>
      <c r="Q1721" s="781"/>
      <c r="R1721" s="784"/>
      <c r="U1721" s="851"/>
      <c r="V1721" s="852"/>
      <c r="W1721" s="890"/>
      <c r="X1721" s="907"/>
      <c r="Y1721" s="921"/>
      <c r="Z1721" s="494"/>
      <c r="AA1721" s="501"/>
      <c r="AB1721" s="517"/>
      <c r="AC1721" s="518"/>
      <c r="AD1721" s="582"/>
      <c r="AE1721" s="494"/>
      <c r="AF1721" s="494"/>
      <c r="AG1721" s="494"/>
    </row>
    <row r="1722" spans="2:33">
      <c r="B1722" s="786"/>
      <c r="C1722" s="789"/>
      <c r="D1722" s="819"/>
      <c r="E1722" s="791"/>
      <c r="F1722" s="779"/>
      <c r="G1722" s="795"/>
      <c r="H1722" s="458" t="s">
        <v>226</v>
      </c>
      <c r="I1722" s="252"/>
      <c r="J1722" s="448">
        <f t="shared" si="139"/>
        <v>0</v>
      </c>
      <c r="K1722" s="439" t="e">
        <f>#REF!*(1-$O$5)</f>
        <v>#REF!</v>
      </c>
      <c r="L1722" s="798"/>
      <c r="M1722" s="801"/>
      <c r="N1722" s="779"/>
      <c r="O1722" s="779"/>
      <c r="P1722" s="782"/>
      <c r="Q1722" s="782"/>
      <c r="R1722" s="785"/>
      <c r="U1722" s="851"/>
      <c r="V1722" s="852"/>
      <c r="W1722" s="890"/>
      <c r="X1722" s="907"/>
      <c r="Y1722" s="921"/>
      <c r="Z1722" s="494"/>
      <c r="AA1722" s="501"/>
      <c r="AB1722" s="517"/>
      <c r="AC1722" s="518"/>
      <c r="AD1722" s="582"/>
      <c r="AE1722" s="494"/>
      <c r="AF1722" s="494"/>
      <c r="AG1722" s="494"/>
    </row>
    <row r="1723" spans="2:33">
      <c r="B1723" s="786">
        <v>420</v>
      </c>
      <c r="C1723" s="787" t="s">
        <v>951</v>
      </c>
      <c r="D1723" s="817"/>
      <c r="E1723" s="791">
        <f t="shared" si="140"/>
        <v>0</v>
      </c>
      <c r="F1723" s="777">
        <f>E1723</f>
        <v>0</v>
      </c>
      <c r="G1723" s="793" t="e">
        <f>F1723*(1+$L$5)</f>
        <v>#REF!</v>
      </c>
      <c r="H1723" s="458" t="s">
        <v>207</v>
      </c>
      <c r="I1723" s="252"/>
      <c r="J1723" s="448">
        <f t="shared" si="139"/>
        <v>0</v>
      </c>
      <c r="K1723" s="439" t="e">
        <f>#REF!*(1-$O$5)</f>
        <v>#REF!</v>
      </c>
      <c r="L1723" s="796" t="e">
        <f>SUM(K1723*J1723,J1724*K1724,J1725*K1725,J1726*K1726)</f>
        <v>#REF!</v>
      </c>
      <c r="M1723" s="799">
        <v>1</v>
      </c>
      <c r="N1723" s="777" t="e">
        <f>L1723*M1723</f>
        <v>#REF!</v>
      </c>
      <c r="O1723" s="777" t="e">
        <f>N1723*(1+$R$5)</f>
        <v>#REF!</v>
      </c>
      <c r="P1723" s="780" t="e">
        <f>F1723+N1723</f>
        <v>#REF!</v>
      </c>
      <c r="Q1723" s="780" t="e">
        <f>O1723+G1723</f>
        <v>#REF!</v>
      </c>
      <c r="R1723" s="783" t="e">
        <f>Q1723*(1+$U$5)</f>
        <v>#REF!</v>
      </c>
      <c r="U1723" s="851"/>
      <c r="V1723" s="852"/>
      <c r="W1723" s="890"/>
      <c r="X1723" s="907"/>
      <c r="Y1723" s="921"/>
      <c r="Z1723" s="494"/>
      <c r="AA1723" s="501"/>
      <c r="AB1723" s="517"/>
      <c r="AC1723" s="518"/>
      <c r="AD1723" s="582"/>
      <c r="AE1723" s="494"/>
      <c r="AF1723" s="494"/>
      <c r="AG1723" s="494"/>
    </row>
    <row r="1724" spans="2:33">
      <c r="B1724" s="786"/>
      <c r="C1724" s="788"/>
      <c r="D1724" s="818"/>
      <c r="E1724" s="791"/>
      <c r="F1724" s="778"/>
      <c r="G1724" s="794"/>
      <c r="H1724" s="458" t="s">
        <v>185</v>
      </c>
      <c r="I1724" s="252"/>
      <c r="J1724" s="448">
        <f t="shared" si="139"/>
        <v>0</v>
      </c>
      <c r="K1724" s="439" t="e">
        <f>#REF!*(1-$O$5)</f>
        <v>#REF!</v>
      </c>
      <c r="L1724" s="797"/>
      <c r="M1724" s="800"/>
      <c r="N1724" s="778"/>
      <c r="O1724" s="778"/>
      <c r="P1724" s="781"/>
      <c r="Q1724" s="781"/>
      <c r="R1724" s="784"/>
      <c r="U1724" s="851"/>
      <c r="V1724" s="852"/>
      <c r="W1724" s="890"/>
      <c r="X1724" s="907"/>
      <c r="Y1724" s="921"/>
      <c r="Z1724" s="494"/>
      <c r="AA1724" s="501"/>
      <c r="AB1724" s="517"/>
      <c r="AC1724" s="518"/>
      <c r="AD1724" s="582"/>
      <c r="AE1724" s="494"/>
      <c r="AF1724" s="494"/>
      <c r="AG1724" s="494"/>
    </row>
    <row r="1725" spans="2:33">
      <c r="B1725" s="786"/>
      <c r="C1725" s="788"/>
      <c r="D1725" s="818"/>
      <c r="E1725" s="791"/>
      <c r="F1725" s="778"/>
      <c r="G1725" s="794"/>
      <c r="H1725" s="458" t="s">
        <v>220</v>
      </c>
      <c r="I1725" s="252"/>
      <c r="J1725" s="448">
        <f t="shared" si="139"/>
        <v>0</v>
      </c>
      <c r="K1725" s="439" t="e">
        <f>#REF!*(1-$O$5)</f>
        <v>#REF!</v>
      </c>
      <c r="L1725" s="797"/>
      <c r="M1725" s="800"/>
      <c r="N1725" s="778"/>
      <c r="O1725" s="778"/>
      <c r="P1725" s="781"/>
      <c r="Q1725" s="781"/>
      <c r="R1725" s="784"/>
      <c r="U1725" s="851"/>
      <c r="V1725" s="852"/>
      <c r="W1725" s="890"/>
      <c r="X1725" s="907"/>
      <c r="Y1725" s="921"/>
      <c r="Z1725" s="494"/>
      <c r="AA1725" s="501"/>
      <c r="AB1725" s="517"/>
      <c r="AC1725" s="518"/>
      <c r="AD1725" s="582"/>
      <c r="AE1725" s="494"/>
      <c r="AF1725" s="494"/>
      <c r="AG1725" s="494"/>
    </row>
    <row r="1726" spans="2:33">
      <c r="B1726" s="786"/>
      <c r="C1726" s="789"/>
      <c r="D1726" s="819"/>
      <c r="E1726" s="791"/>
      <c r="F1726" s="779"/>
      <c r="G1726" s="795"/>
      <c r="H1726" s="458" t="s">
        <v>226</v>
      </c>
      <c r="I1726" s="252"/>
      <c r="J1726" s="448">
        <f t="shared" si="139"/>
        <v>0</v>
      </c>
      <c r="K1726" s="439" t="e">
        <f>#REF!*(1-$O$5)</f>
        <v>#REF!</v>
      </c>
      <c r="L1726" s="798"/>
      <c r="M1726" s="801"/>
      <c r="N1726" s="779"/>
      <c r="O1726" s="779"/>
      <c r="P1726" s="782"/>
      <c r="Q1726" s="782"/>
      <c r="R1726" s="785"/>
      <c r="U1726" s="851"/>
      <c r="V1726" s="852"/>
      <c r="W1726" s="890"/>
      <c r="X1726" s="907"/>
      <c r="Y1726" s="921"/>
      <c r="Z1726" s="494"/>
      <c r="AA1726" s="501"/>
      <c r="AB1726" s="517"/>
      <c r="AC1726" s="518"/>
      <c r="AD1726" s="582"/>
      <c r="AE1726" s="494"/>
      <c r="AF1726" s="494"/>
      <c r="AG1726" s="494"/>
    </row>
    <row r="1727" spans="2:33">
      <c r="B1727" s="786">
        <v>421</v>
      </c>
      <c r="C1727" s="850" t="s">
        <v>952</v>
      </c>
      <c r="D1727" s="817"/>
      <c r="E1727" s="791">
        <f t="shared" si="140"/>
        <v>0</v>
      </c>
      <c r="F1727" s="777">
        <f>E1727</f>
        <v>0</v>
      </c>
      <c r="G1727" s="793" t="e">
        <f>F1727*(1+$L$5)</f>
        <v>#REF!</v>
      </c>
      <c r="H1727" s="458" t="s">
        <v>207</v>
      </c>
      <c r="I1727" s="252"/>
      <c r="J1727" s="448">
        <f t="shared" si="139"/>
        <v>0</v>
      </c>
      <c r="K1727" s="439" t="e">
        <f>#REF!*(1-$O$5)</f>
        <v>#REF!</v>
      </c>
      <c r="L1727" s="796" t="e">
        <f>SUM(K1727*J1727,J1728*K1728,J1729*K1729,J1730*K1730)</f>
        <v>#REF!</v>
      </c>
      <c r="M1727" s="799">
        <v>1</v>
      </c>
      <c r="N1727" s="777" t="e">
        <f>L1727*M1727</f>
        <v>#REF!</v>
      </c>
      <c r="O1727" s="777" t="e">
        <f>N1727*(1+$R$5)</f>
        <v>#REF!</v>
      </c>
      <c r="P1727" s="780" t="e">
        <f>F1727+N1727</f>
        <v>#REF!</v>
      </c>
      <c r="Q1727" s="780" t="e">
        <f>O1727+G1727</f>
        <v>#REF!</v>
      </c>
      <c r="R1727" s="783" t="e">
        <f>Q1727*(1+$U$5)</f>
        <v>#REF!</v>
      </c>
      <c r="U1727" s="851"/>
      <c r="V1727" s="852"/>
      <c r="W1727" s="890"/>
      <c r="X1727" s="907"/>
      <c r="Y1727" s="921"/>
      <c r="Z1727" s="494"/>
      <c r="AA1727" s="501"/>
      <c r="AB1727" s="517"/>
      <c r="AC1727" s="518"/>
      <c r="AD1727" s="582"/>
      <c r="AE1727" s="494"/>
      <c r="AF1727" s="494"/>
      <c r="AG1727" s="494"/>
    </row>
    <row r="1728" spans="2:33">
      <c r="B1728" s="786"/>
      <c r="C1728" s="850"/>
      <c r="D1728" s="818"/>
      <c r="E1728" s="791"/>
      <c r="F1728" s="778"/>
      <c r="G1728" s="794"/>
      <c r="H1728" s="458" t="s">
        <v>185</v>
      </c>
      <c r="I1728" s="252"/>
      <c r="J1728" s="448">
        <f t="shared" si="139"/>
        <v>0</v>
      </c>
      <c r="K1728" s="439" t="e">
        <f>#REF!*(1-$O$5)</f>
        <v>#REF!</v>
      </c>
      <c r="L1728" s="797"/>
      <c r="M1728" s="800"/>
      <c r="N1728" s="778"/>
      <c r="O1728" s="778"/>
      <c r="P1728" s="781"/>
      <c r="Q1728" s="781"/>
      <c r="R1728" s="784"/>
      <c r="U1728" s="851"/>
      <c r="V1728" s="852"/>
      <c r="W1728" s="890"/>
      <c r="X1728" s="907"/>
      <c r="Y1728" s="921"/>
      <c r="Z1728" s="494"/>
      <c r="AA1728" s="501"/>
      <c r="AB1728" s="517"/>
      <c r="AC1728" s="518"/>
      <c r="AD1728" s="582"/>
      <c r="AE1728" s="494"/>
      <c r="AF1728" s="494"/>
      <c r="AG1728" s="494"/>
    </row>
    <row r="1729" spans="2:33">
      <c r="B1729" s="786"/>
      <c r="C1729" s="850"/>
      <c r="D1729" s="818"/>
      <c r="E1729" s="791"/>
      <c r="F1729" s="778"/>
      <c r="G1729" s="794"/>
      <c r="H1729" s="458" t="s">
        <v>220</v>
      </c>
      <c r="I1729" s="252"/>
      <c r="J1729" s="448">
        <f t="shared" si="139"/>
        <v>0</v>
      </c>
      <c r="K1729" s="439" t="e">
        <f>#REF!*(1-$O$5)</f>
        <v>#REF!</v>
      </c>
      <c r="L1729" s="797"/>
      <c r="M1729" s="800"/>
      <c r="N1729" s="778"/>
      <c r="O1729" s="778"/>
      <c r="P1729" s="781"/>
      <c r="Q1729" s="781"/>
      <c r="R1729" s="784"/>
      <c r="U1729" s="851"/>
      <c r="V1729" s="852"/>
      <c r="W1729" s="890"/>
      <c r="X1729" s="907"/>
      <c r="Y1729" s="921"/>
      <c r="Z1729" s="494"/>
      <c r="AA1729" s="501"/>
      <c r="AB1729" s="517"/>
      <c r="AC1729" s="518"/>
      <c r="AD1729" s="582"/>
      <c r="AE1729" s="494"/>
      <c r="AF1729" s="494"/>
      <c r="AG1729" s="494"/>
    </row>
    <row r="1730" spans="2:33">
      <c r="B1730" s="786"/>
      <c r="C1730" s="850"/>
      <c r="D1730" s="819"/>
      <c r="E1730" s="791"/>
      <c r="F1730" s="779"/>
      <c r="G1730" s="795"/>
      <c r="H1730" s="458" t="s">
        <v>226</v>
      </c>
      <c r="I1730" s="252"/>
      <c r="J1730" s="448">
        <f t="shared" si="139"/>
        <v>0</v>
      </c>
      <c r="K1730" s="439" t="e">
        <f>#REF!*(1-$O$5)</f>
        <v>#REF!</v>
      </c>
      <c r="L1730" s="798"/>
      <c r="M1730" s="801"/>
      <c r="N1730" s="779"/>
      <c r="O1730" s="779"/>
      <c r="P1730" s="782"/>
      <c r="Q1730" s="782"/>
      <c r="R1730" s="785"/>
      <c r="U1730" s="851"/>
      <c r="V1730" s="852"/>
      <c r="W1730" s="890"/>
      <c r="X1730" s="907"/>
      <c r="Y1730" s="921"/>
      <c r="Z1730" s="494"/>
      <c r="AA1730" s="501"/>
      <c r="AB1730" s="517"/>
      <c r="AC1730" s="518"/>
      <c r="AD1730" s="582"/>
      <c r="AE1730" s="494"/>
      <c r="AF1730" s="494"/>
      <c r="AG1730" s="494"/>
    </row>
    <row r="1731" spans="2:33">
      <c r="B1731" s="786">
        <v>422</v>
      </c>
      <c r="C1731" s="850" t="s">
        <v>953</v>
      </c>
      <c r="D1731" s="817"/>
      <c r="E1731" s="791">
        <f t="shared" si="140"/>
        <v>0</v>
      </c>
      <c r="F1731" s="777">
        <f>E1731</f>
        <v>0</v>
      </c>
      <c r="G1731" s="793" t="e">
        <f>F1731*(1+$L$5)</f>
        <v>#REF!</v>
      </c>
      <c r="H1731" s="458" t="s">
        <v>207</v>
      </c>
      <c r="I1731" s="252"/>
      <c r="J1731" s="448">
        <f t="shared" si="139"/>
        <v>0</v>
      </c>
      <c r="K1731" s="439" t="e">
        <f>#REF!*(1-$O$5)</f>
        <v>#REF!</v>
      </c>
      <c r="L1731" s="796" t="e">
        <f>SUM(K1731*J1731,J1732*K1732,J1733*K1733,J1734*K1734)</f>
        <v>#REF!</v>
      </c>
      <c r="M1731" s="799">
        <v>1</v>
      </c>
      <c r="N1731" s="777" t="e">
        <f>L1731*M1731</f>
        <v>#REF!</v>
      </c>
      <c r="O1731" s="777" t="e">
        <f>N1731*(1+$R$5)</f>
        <v>#REF!</v>
      </c>
      <c r="P1731" s="780" t="e">
        <f>F1731+N1731</f>
        <v>#REF!</v>
      </c>
      <c r="Q1731" s="780" t="e">
        <f>O1731+G1731</f>
        <v>#REF!</v>
      </c>
      <c r="R1731" s="783" t="e">
        <f>Q1731*(1+$U$5)</f>
        <v>#REF!</v>
      </c>
      <c r="U1731" s="851"/>
      <c r="V1731" s="852"/>
      <c r="W1731" s="890"/>
      <c r="X1731" s="907"/>
      <c r="Y1731" s="921"/>
      <c r="Z1731" s="494"/>
      <c r="AA1731" s="501"/>
      <c r="AB1731" s="517"/>
      <c r="AC1731" s="518"/>
      <c r="AD1731" s="582"/>
      <c r="AE1731" s="494"/>
      <c r="AF1731" s="494"/>
      <c r="AG1731" s="494"/>
    </row>
    <row r="1732" spans="2:33">
      <c r="B1732" s="786"/>
      <c r="C1732" s="850"/>
      <c r="D1732" s="818"/>
      <c r="E1732" s="791"/>
      <c r="F1732" s="778"/>
      <c r="G1732" s="794"/>
      <c r="H1732" s="458" t="s">
        <v>185</v>
      </c>
      <c r="I1732" s="252"/>
      <c r="J1732" s="448">
        <f t="shared" si="139"/>
        <v>0</v>
      </c>
      <c r="K1732" s="439" t="e">
        <f>#REF!*(1-$O$5)</f>
        <v>#REF!</v>
      </c>
      <c r="L1732" s="797"/>
      <c r="M1732" s="800"/>
      <c r="N1732" s="778"/>
      <c r="O1732" s="778"/>
      <c r="P1732" s="781"/>
      <c r="Q1732" s="781"/>
      <c r="R1732" s="784"/>
      <c r="U1732" s="851"/>
      <c r="V1732" s="852"/>
      <c r="W1732" s="890"/>
      <c r="X1732" s="907"/>
      <c r="Y1732" s="921"/>
      <c r="Z1732" s="494"/>
      <c r="AA1732" s="501"/>
      <c r="AB1732" s="517"/>
      <c r="AC1732" s="518"/>
      <c r="AD1732" s="582"/>
      <c r="AE1732" s="494"/>
      <c r="AF1732" s="494"/>
      <c r="AG1732" s="494"/>
    </row>
    <row r="1733" spans="2:33">
      <c r="B1733" s="786"/>
      <c r="C1733" s="850"/>
      <c r="D1733" s="818"/>
      <c r="E1733" s="791"/>
      <c r="F1733" s="778"/>
      <c r="G1733" s="794"/>
      <c r="H1733" s="458" t="s">
        <v>220</v>
      </c>
      <c r="I1733" s="252"/>
      <c r="J1733" s="448">
        <f t="shared" si="139"/>
        <v>0</v>
      </c>
      <c r="K1733" s="439" t="e">
        <f>#REF!*(1-$O$5)</f>
        <v>#REF!</v>
      </c>
      <c r="L1733" s="797"/>
      <c r="M1733" s="800"/>
      <c r="N1733" s="778"/>
      <c r="O1733" s="778"/>
      <c r="P1733" s="781"/>
      <c r="Q1733" s="781"/>
      <c r="R1733" s="784"/>
      <c r="U1733" s="851"/>
      <c r="V1733" s="852"/>
      <c r="W1733" s="890"/>
      <c r="X1733" s="907"/>
      <c r="Y1733" s="921"/>
      <c r="Z1733" s="494"/>
      <c r="AA1733" s="501"/>
      <c r="AB1733" s="517"/>
      <c r="AC1733" s="518"/>
      <c r="AD1733" s="582"/>
      <c r="AE1733" s="494"/>
      <c r="AF1733" s="494"/>
      <c r="AG1733" s="494"/>
    </row>
    <row r="1734" spans="2:33">
      <c r="B1734" s="786"/>
      <c r="C1734" s="850"/>
      <c r="D1734" s="819"/>
      <c r="E1734" s="791"/>
      <c r="F1734" s="779"/>
      <c r="G1734" s="795"/>
      <c r="H1734" s="458" t="s">
        <v>226</v>
      </c>
      <c r="I1734" s="252"/>
      <c r="J1734" s="448">
        <f t="shared" si="139"/>
        <v>0</v>
      </c>
      <c r="K1734" s="439" t="e">
        <f>#REF!*(1-$O$5)</f>
        <v>#REF!</v>
      </c>
      <c r="L1734" s="798"/>
      <c r="M1734" s="801"/>
      <c r="N1734" s="779"/>
      <c r="O1734" s="779"/>
      <c r="P1734" s="782"/>
      <c r="Q1734" s="782"/>
      <c r="R1734" s="785"/>
      <c r="U1734" s="851"/>
      <c r="V1734" s="852"/>
      <c r="W1734" s="890"/>
      <c r="X1734" s="907"/>
      <c r="Y1734" s="921"/>
      <c r="Z1734" s="494"/>
      <c r="AA1734" s="501"/>
      <c r="AB1734" s="517"/>
      <c r="AC1734" s="518"/>
      <c r="AD1734" s="582"/>
      <c r="AE1734" s="494"/>
      <c r="AF1734" s="494"/>
      <c r="AG1734" s="494"/>
    </row>
    <row r="1735" spans="2:33">
      <c r="B1735" s="786">
        <v>423</v>
      </c>
      <c r="C1735" s="850" t="s">
        <v>954</v>
      </c>
      <c r="D1735" s="817"/>
      <c r="E1735" s="791">
        <f t="shared" si="140"/>
        <v>0</v>
      </c>
      <c r="F1735" s="777">
        <f>E1735</f>
        <v>0</v>
      </c>
      <c r="G1735" s="793" t="e">
        <f>F1735*(1+$L$5)</f>
        <v>#REF!</v>
      </c>
      <c r="H1735" s="458" t="s">
        <v>207</v>
      </c>
      <c r="I1735" s="252"/>
      <c r="J1735" s="448">
        <f t="shared" si="139"/>
        <v>0</v>
      </c>
      <c r="K1735" s="439" t="e">
        <f>#REF!*(1-$O$5)</f>
        <v>#REF!</v>
      </c>
      <c r="L1735" s="796" t="e">
        <f>SUM(K1735*J1735,J1736*K1736,J1737*K1737,J1738*K1738)</f>
        <v>#REF!</v>
      </c>
      <c r="M1735" s="799">
        <v>1</v>
      </c>
      <c r="N1735" s="777" t="e">
        <f>L1735*M1735</f>
        <v>#REF!</v>
      </c>
      <c r="O1735" s="777" t="e">
        <f>N1735*(1+$R$5)</f>
        <v>#REF!</v>
      </c>
      <c r="P1735" s="780" t="e">
        <f>F1735+N1735</f>
        <v>#REF!</v>
      </c>
      <c r="Q1735" s="780" t="e">
        <f>O1735+G1735</f>
        <v>#REF!</v>
      </c>
      <c r="R1735" s="783" t="e">
        <f>Q1735*(1+$U$5)</f>
        <v>#REF!</v>
      </c>
      <c r="U1735" s="851"/>
      <c r="V1735" s="852"/>
      <c r="W1735" s="890"/>
      <c r="X1735" s="907"/>
      <c r="Y1735" s="921"/>
      <c r="Z1735" s="494"/>
      <c r="AA1735" s="501"/>
      <c r="AB1735" s="517"/>
      <c r="AC1735" s="518"/>
      <c r="AD1735" s="582"/>
      <c r="AE1735" s="494"/>
      <c r="AF1735" s="494"/>
      <c r="AG1735" s="494"/>
    </row>
    <row r="1736" spans="2:33">
      <c r="B1736" s="786"/>
      <c r="C1736" s="850"/>
      <c r="D1736" s="818"/>
      <c r="E1736" s="791"/>
      <c r="F1736" s="778"/>
      <c r="G1736" s="794"/>
      <c r="H1736" s="458" t="s">
        <v>185</v>
      </c>
      <c r="I1736" s="252"/>
      <c r="J1736" s="448">
        <f t="shared" si="139"/>
        <v>0</v>
      </c>
      <c r="K1736" s="439" t="e">
        <f>#REF!*(1-$O$5)</f>
        <v>#REF!</v>
      </c>
      <c r="L1736" s="797"/>
      <c r="M1736" s="800"/>
      <c r="N1736" s="778"/>
      <c r="O1736" s="778"/>
      <c r="P1736" s="781"/>
      <c r="Q1736" s="781"/>
      <c r="R1736" s="784"/>
      <c r="U1736" s="851"/>
      <c r="V1736" s="852"/>
      <c r="W1736" s="890"/>
      <c r="X1736" s="907"/>
      <c r="Y1736" s="921"/>
      <c r="Z1736" s="494"/>
      <c r="AA1736" s="501"/>
      <c r="AB1736" s="517"/>
      <c r="AC1736" s="518"/>
      <c r="AD1736" s="582"/>
      <c r="AE1736" s="494"/>
      <c r="AF1736" s="494"/>
      <c r="AG1736" s="494"/>
    </row>
    <row r="1737" spans="2:33">
      <c r="B1737" s="786"/>
      <c r="C1737" s="850"/>
      <c r="D1737" s="818"/>
      <c r="E1737" s="791"/>
      <c r="F1737" s="778"/>
      <c r="G1737" s="794"/>
      <c r="H1737" s="458" t="s">
        <v>220</v>
      </c>
      <c r="I1737" s="252"/>
      <c r="J1737" s="448">
        <f t="shared" si="139"/>
        <v>0</v>
      </c>
      <c r="K1737" s="439" t="e">
        <f>#REF!*(1-$O$5)</f>
        <v>#REF!</v>
      </c>
      <c r="L1737" s="797"/>
      <c r="M1737" s="800"/>
      <c r="N1737" s="778"/>
      <c r="O1737" s="778"/>
      <c r="P1737" s="781"/>
      <c r="Q1737" s="781"/>
      <c r="R1737" s="784"/>
      <c r="U1737" s="851"/>
      <c r="V1737" s="852"/>
      <c r="W1737" s="890"/>
      <c r="X1737" s="907"/>
      <c r="Y1737" s="921"/>
      <c r="Z1737" s="494"/>
      <c r="AA1737" s="501"/>
      <c r="AB1737" s="517"/>
      <c r="AC1737" s="518"/>
      <c r="AD1737" s="582"/>
      <c r="AE1737" s="494"/>
      <c r="AF1737" s="494"/>
      <c r="AG1737" s="494"/>
    </row>
    <row r="1738" spans="2:33">
      <c r="B1738" s="786"/>
      <c r="C1738" s="850"/>
      <c r="D1738" s="819"/>
      <c r="E1738" s="791"/>
      <c r="F1738" s="779"/>
      <c r="G1738" s="795"/>
      <c r="H1738" s="458" t="s">
        <v>226</v>
      </c>
      <c r="I1738" s="252"/>
      <c r="J1738" s="448">
        <f t="shared" si="139"/>
        <v>0</v>
      </c>
      <c r="K1738" s="439" t="e">
        <f>#REF!*(1-$O$5)</f>
        <v>#REF!</v>
      </c>
      <c r="L1738" s="798"/>
      <c r="M1738" s="801"/>
      <c r="N1738" s="779"/>
      <c r="O1738" s="779"/>
      <c r="P1738" s="782"/>
      <c r="Q1738" s="782"/>
      <c r="R1738" s="785"/>
      <c r="U1738" s="851"/>
      <c r="V1738" s="852"/>
      <c r="W1738" s="890"/>
      <c r="X1738" s="907"/>
      <c r="Y1738" s="921"/>
      <c r="Z1738" s="494"/>
      <c r="AA1738" s="501"/>
      <c r="AB1738" s="517"/>
      <c r="AC1738" s="518"/>
      <c r="AD1738" s="582"/>
      <c r="AE1738" s="494"/>
      <c r="AF1738" s="494"/>
      <c r="AG1738" s="494"/>
    </row>
    <row r="1739" spans="2:33">
      <c r="B1739" s="786">
        <v>424</v>
      </c>
      <c r="C1739" s="850" t="s">
        <v>969</v>
      </c>
      <c r="D1739" s="817"/>
      <c r="E1739" s="791">
        <f t="shared" si="140"/>
        <v>0</v>
      </c>
      <c r="F1739" s="777">
        <f>E1739</f>
        <v>0</v>
      </c>
      <c r="G1739" s="793" t="e">
        <f>F1739*(1+$L$5)</f>
        <v>#REF!</v>
      </c>
      <c r="H1739" s="458" t="s">
        <v>207</v>
      </c>
      <c r="I1739" s="252"/>
      <c r="J1739" s="448">
        <f t="shared" si="139"/>
        <v>0</v>
      </c>
      <c r="K1739" s="439" t="e">
        <f>#REF!*(1-$O$5)</f>
        <v>#REF!</v>
      </c>
      <c r="L1739" s="796" t="e">
        <f>SUM(K1739*J1739,J1740*K1740,J1741*K1741,J1742*K1742)</f>
        <v>#REF!</v>
      </c>
      <c r="M1739" s="799">
        <v>1</v>
      </c>
      <c r="N1739" s="777" t="e">
        <f>L1739*M1739</f>
        <v>#REF!</v>
      </c>
      <c r="O1739" s="777" t="e">
        <f>N1739*(1+$R$5)</f>
        <v>#REF!</v>
      </c>
      <c r="P1739" s="780" t="e">
        <f>F1739+N1739</f>
        <v>#REF!</v>
      </c>
      <c r="Q1739" s="780" t="e">
        <f>O1739+G1739</f>
        <v>#REF!</v>
      </c>
      <c r="R1739" s="783" t="e">
        <f>Q1739*(1+$U$5)</f>
        <v>#REF!</v>
      </c>
      <c r="U1739" s="851"/>
      <c r="V1739" s="852"/>
      <c r="W1739" s="890"/>
      <c r="X1739" s="907"/>
      <c r="Y1739" s="921"/>
      <c r="Z1739" s="494"/>
      <c r="AA1739" s="501"/>
      <c r="AB1739" s="517"/>
      <c r="AC1739" s="518"/>
      <c r="AD1739" s="582"/>
      <c r="AE1739" s="494"/>
      <c r="AF1739" s="494"/>
      <c r="AG1739" s="494"/>
    </row>
    <row r="1740" spans="2:33">
      <c r="B1740" s="786"/>
      <c r="C1740" s="850"/>
      <c r="D1740" s="818"/>
      <c r="E1740" s="791"/>
      <c r="F1740" s="778"/>
      <c r="G1740" s="794"/>
      <c r="H1740" s="458" t="s">
        <v>185</v>
      </c>
      <c r="I1740" s="252"/>
      <c r="J1740" s="448">
        <f t="shared" si="139"/>
        <v>0</v>
      </c>
      <c r="K1740" s="439" t="e">
        <f>#REF!*(1-$O$5)</f>
        <v>#REF!</v>
      </c>
      <c r="L1740" s="797"/>
      <c r="M1740" s="800"/>
      <c r="N1740" s="778"/>
      <c r="O1740" s="778"/>
      <c r="P1740" s="781"/>
      <c r="Q1740" s="781"/>
      <c r="R1740" s="784"/>
      <c r="U1740" s="851"/>
      <c r="V1740" s="852"/>
      <c r="W1740" s="890"/>
      <c r="X1740" s="907"/>
      <c r="Y1740" s="921"/>
      <c r="Z1740" s="494"/>
      <c r="AA1740" s="501"/>
      <c r="AB1740" s="517"/>
      <c r="AC1740" s="518"/>
      <c r="AD1740" s="582"/>
      <c r="AE1740" s="494"/>
      <c r="AF1740" s="494"/>
      <c r="AG1740" s="494"/>
    </row>
    <row r="1741" spans="2:33">
      <c r="B1741" s="786"/>
      <c r="C1741" s="850"/>
      <c r="D1741" s="818"/>
      <c r="E1741" s="791"/>
      <c r="F1741" s="778"/>
      <c r="G1741" s="794"/>
      <c r="H1741" s="458" t="s">
        <v>220</v>
      </c>
      <c r="I1741" s="252"/>
      <c r="J1741" s="448">
        <f t="shared" si="139"/>
        <v>0</v>
      </c>
      <c r="K1741" s="439" t="e">
        <f>#REF!*(1-$O$5)</f>
        <v>#REF!</v>
      </c>
      <c r="L1741" s="797"/>
      <c r="M1741" s="800"/>
      <c r="N1741" s="778"/>
      <c r="O1741" s="778"/>
      <c r="P1741" s="781"/>
      <c r="Q1741" s="781"/>
      <c r="R1741" s="784"/>
      <c r="U1741" s="851"/>
      <c r="V1741" s="852"/>
      <c r="W1741" s="890"/>
      <c r="X1741" s="907"/>
      <c r="Y1741" s="921"/>
      <c r="Z1741" s="494"/>
      <c r="AA1741" s="501"/>
      <c r="AB1741" s="517"/>
      <c r="AC1741" s="518"/>
      <c r="AD1741" s="582"/>
      <c r="AE1741" s="494"/>
      <c r="AF1741" s="494"/>
      <c r="AG1741" s="494"/>
    </row>
    <row r="1742" spans="2:33">
      <c r="B1742" s="786"/>
      <c r="C1742" s="850"/>
      <c r="D1742" s="819"/>
      <c r="E1742" s="791"/>
      <c r="F1742" s="779"/>
      <c r="G1742" s="795"/>
      <c r="H1742" s="458" t="s">
        <v>226</v>
      </c>
      <c r="I1742" s="252"/>
      <c r="J1742" s="448">
        <f t="shared" si="139"/>
        <v>0</v>
      </c>
      <c r="K1742" s="439" t="e">
        <f>#REF!*(1-$O$5)</f>
        <v>#REF!</v>
      </c>
      <c r="L1742" s="798"/>
      <c r="M1742" s="801"/>
      <c r="N1742" s="779"/>
      <c r="O1742" s="779"/>
      <c r="P1742" s="782"/>
      <c r="Q1742" s="782"/>
      <c r="R1742" s="785"/>
      <c r="U1742" s="851"/>
      <c r="V1742" s="852"/>
      <c r="W1742" s="890"/>
      <c r="X1742" s="907"/>
      <c r="Y1742" s="921"/>
      <c r="Z1742" s="494"/>
      <c r="AA1742" s="501"/>
      <c r="AB1742" s="517"/>
      <c r="AC1742" s="518"/>
      <c r="AD1742" s="582"/>
      <c r="AE1742" s="494"/>
      <c r="AF1742" s="494"/>
      <c r="AG1742" s="494"/>
    </row>
    <row r="1743" spans="2:33">
      <c r="B1743" s="786">
        <v>425</v>
      </c>
      <c r="C1743" s="850" t="s">
        <v>955</v>
      </c>
      <c r="D1743" s="817"/>
      <c r="E1743" s="791">
        <f t="shared" si="140"/>
        <v>0</v>
      </c>
      <c r="F1743" s="777">
        <f>E1743</f>
        <v>0</v>
      </c>
      <c r="G1743" s="793" t="e">
        <f>F1743*(1+$L$5)</f>
        <v>#REF!</v>
      </c>
      <c r="H1743" s="458" t="s">
        <v>207</v>
      </c>
      <c r="I1743" s="252"/>
      <c r="J1743" s="448">
        <f t="shared" si="139"/>
        <v>0</v>
      </c>
      <c r="K1743" s="439" t="e">
        <f>#REF!*(1-$O$5)</f>
        <v>#REF!</v>
      </c>
      <c r="L1743" s="796" t="e">
        <f>SUM(K1743*J1743,J1744*K1744,J1745*K1745,J1746*K1746)</f>
        <v>#REF!</v>
      </c>
      <c r="M1743" s="799">
        <v>2</v>
      </c>
      <c r="N1743" s="777" t="e">
        <f>L1743*M1743</f>
        <v>#REF!</v>
      </c>
      <c r="O1743" s="777" t="e">
        <f>N1743*(1+$R$5)</f>
        <v>#REF!</v>
      </c>
      <c r="P1743" s="780" t="e">
        <f>F1743+N1743</f>
        <v>#REF!</v>
      </c>
      <c r="Q1743" s="780" t="e">
        <f>O1743+G1743</f>
        <v>#REF!</v>
      </c>
      <c r="R1743" s="783" t="e">
        <f>Q1743*(1+$U$5)</f>
        <v>#REF!</v>
      </c>
      <c r="U1743" s="562"/>
      <c r="V1743" s="567"/>
      <c r="W1743" s="561"/>
      <c r="X1743" s="569"/>
      <c r="Y1743" s="587"/>
      <c r="Z1743" s="494"/>
      <c r="AA1743" s="501"/>
      <c r="AB1743" s="517"/>
      <c r="AC1743" s="518"/>
      <c r="AD1743" s="582"/>
      <c r="AE1743" s="494"/>
      <c r="AF1743" s="494"/>
      <c r="AG1743" s="494"/>
    </row>
    <row r="1744" spans="2:33">
      <c r="B1744" s="786"/>
      <c r="C1744" s="850"/>
      <c r="D1744" s="818"/>
      <c r="E1744" s="791"/>
      <c r="F1744" s="778"/>
      <c r="G1744" s="794"/>
      <c r="H1744" s="458" t="s">
        <v>185</v>
      </c>
      <c r="I1744" s="252"/>
      <c r="J1744" s="448">
        <f t="shared" si="139"/>
        <v>0</v>
      </c>
      <c r="K1744" s="439" t="e">
        <f>#REF!*(1-$O$5)</f>
        <v>#REF!</v>
      </c>
      <c r="L1744" s="797"/>
      <c r="M1744" s="800"/>
      <c r="N1744" s="778"/>
      <c r="O1744" s="778"/>
      <c r="P1744" s="781"/>
      <c r="Q1744" s="781"/>
      <c r="R1744" s="784"/>
      <c r="U1744" s="562"/>
      <c r="V1744" s="567"/>
      <c r="W1744" s="561"/>
      <c r="X1744" s="569"/>
      <c r="Y1744" s="587"/>
      <c r="Z1744" s="494"/>
      <c r="AA1744" s="501"/>
      <c r="AB1744" s="517"/>
      <c r="AC1744" s="518"/>
      <c r="AD1744" s="582"/>
      <c r="AE1744" s="494"/>
      <c r="AF1744" s="494"/>
      <c r="AG1744" s="494"/>
    </row>
    <row r="1745" spans="2:33">
      <c r="B1745" s="786"/>
      <c r="C1745" s="850"/>
      <c r="D1745" s="818"/>
      <c r="E1745" s="791"/>
      <c r="F1745" s="778"/>
      <c r="G1745" s="794"/>
      <c r="H1745" s="458" t="s">
        <v>220</v>
      </c>
      <c r="I1745" s="252"/>
      <c r="J1745" s="448">
        <f t="shared" si="139"/>
        <v>0</v>
      </c>
      <c r="K1745" s="439" t="e">
        <f>#REF!*(1-$O$5)</f>
        <v>#REF!</v>
      </c>
      <c r="L1745" s="797"/>
      <c r="M1745" s="800"/>
      <c r="N1745" s="778"/>
      <c r="O1745" s="778"/>
      <c r="P1745" s="781"/>
      <c r="Q1745" s="781"/>
      <c r="R1745" s="784"/>
      <c r="U1745" s="562"/>
      <c r="V1745" s="567"/>
      <c r="W1745" s="561"/>
      <c r="X1745" s="569"/>
      <c r="Y1745" s="587"/>
      <c r="Z1745" s="494"/>
      <c r="AA1745" s="501"/>
      <c r="AB1745" s="517"/>
      <c r="AC1745" s="518"/>
      <c r="AD1745" s="582"/>
      <c r="AE1745" s="494"/>
      <c r="AF1745" s="494"/>
      <c r="AG1745" s="494"/>
    </row>
    <row r="1746" spans="2:33">
      <c r="B1746" s="786"/>
      <c r="C1746" s="850"/>
      <c r="D1746" s="819"/>
      <c r="E1746" s="791"/>
      <c r="F1746" s="779"/>
      <c r="G1746" s="795"/>
      <c r="H1746" s="458" t="s">
        <v>226</v>
      </c>
      <c r="I1746" s="252"/>
      <c r="J1746" s="448">
        <f t="shared" si="139"/>
        <v>0</v>
      </c>
      <c r="K1746" s="439" t="e">
        <f>#REF!*(1-$O$5)</f>
        <v>#REF!</v>
      </c>
      <c r="L1746" s="798"/>
      <c r="M1746" s="801"/>
      <c r="N1746" s="779"/>
      <c r="O1746" s="779"/>
      <c r="P1746" s="782"/>
      <c r="Q1746" s="782"/>
      <c r="R1746" s="785"/>
      <c r="U1746" s="562"/>
      <c r="V1746" s="567"/>
      <c r="W1746" s="561"/>
      <c r="X1746" s="569"/>
      <c r="Y1746" s="587"/>
      <c r="Z1746" s="494"/>
      <c r="AA1746" s="501"/>
      <c r="AB1746" s="517"/>
      <c r="AC1746" s="518"/>
      <c r="AD1746" s="582"/>
      <c r="AE1746" s="494"/>
      <c r="AF1746" s="494"/>
      <c r="AG1746" s="494"/>
    </row>
    <row r="1747" spans="2:33">
      <c r="B1747" s="786">
        <v>426</v>
      </c>
      <c r="C1747" s="850" t="s">
        <v>956</v>
      </c>
      <c r="D1747" s="817"/>
      <c r="E1747" s="791">
        <f t="shared" si="140"/>
        <v>0</v>
      </c>
      <c r="F1747" s="777">
        <f>E1747</f>
        <v>0</v>
      </c>
      <c r="G1747" s="793" t="e">
        <f>F1747*(1+$L$5)</f>
        <v>#REF!</v>
      </c>
      <c r="H1747" s="458" t="s">
        <v>207</v>
      </c>
      <c r="I1747" s="252"/>
      <c r="J1747" s="448">
        <f t="shared" ref="J1747:J1790" si="141">I1747/60</f>
        <v>0</v>
      </c>
      <c r="K1747" s="439" t="e">
        <f>#REF!*(1-$O$5)</f>
        <v>#REF!</v>
      </c>
      <c r="L1747" s="796" t="e">
        <f>SUM(K1747*J1747,J1748*K1748,J1749*K1749,J1750*K1750)</f>
        <v>#REF!</v>
      </c>
      <c r="M1747" s="799">
        <v>3</v>
      </c>
      <c r="N1747" s="777" t="e">
        <f>L1747*M1747</f>
        <v>#REF!</v>
      </c>
      <c r="O1747" s="777" t="e">
        <f>N1747*(1+$R$5)</f>
        <v>#REF!</v>
      </c>
      <c r="P1747" s="780" t="e">
        <f>F1747+N1747</f>
        <v>#REF!</v>
      </c>
      <c r="Q1747" s="780" t="e">
        <f>O1747+G1747</f>
        <v>#REF!</v>
      </c>
      <c r="R1747" s="783" t="e">
        <f>Q1747*(1+$U$5)</f>
        <v>#REF!</v>
      </c>
      <c r="U1747" s="562"/>
      <c r="V1747" s="567"/>
      <c r="W1747" s="561"/>
      <c r="X1747" s="569"/>
      <c r="Y1747" s="587"/>
      <c r="Z1747" s="494"/>
      <c r="AA1747" s="501"/>
      <c r="AB1747" s="517"/>
      <c r="AC1747" s="518"/>
      <c r="AD1747" s="582"/>
      <c r="AE1747" s="494"/>
      <c r="AF1747" s="494"/>
      <c r="AG1747" s="494"/>
    </row>
    <row r="1748" spans="2:33">
      <c r="B1748" s="786"/>
      <c r="C1748" s="850"/>
      <c r="D1748" s="818"/>
      <c r="E1748" s="791"/>
      <c r="F1748" s="778"/>
      <c r="G1748" s="794"/>
      <c r="H1748" s="458" t="s">
        <v>185</v>
      </c>
      <c r="I1748" s="252"/>
      <c r="J1748" s="448">
        <f t="shared" si="141"/>
        <v>0</v>
      </c>
      <c r="K1748" s="439" t="e">
        <f>#REF!*(1-$O$5)</f>
        <v>#REF!</v>
      </c>
      <c r="L1748" s="797"/>
      <c r="M1748" s="800"/>
      <c r="N1748" s="778"/>
      <c r="O1748" s="778"/>
      <c r="P1748" s="781"/>
      <c r="Q1748" s="781"/>
      <c r="R1748" s="784"/>
      <c r="U1748" s="562"/>
      <c r="V1748" s="567"/>
      <c r="W1748" s="561"/>
      <c r="X1748" s="569"/>
      <c r="Y1748" s="587"/>
      <c r="Z1748" s="494"/>
      <c r="AA1748" s="501"/>
      <c r="AB1748" s="517"/>
      <c r="AC1748" s="518"/>
      <c r="AD1748" s="582"/>
      <c r="AE1748" s="494"/>
      <c r="AF1748" s="494"/>
      <c r="AG1748" s="494"/>
    </row>
    <row r="1749" spans="2:33">
      <c r="B1749" s="786"/>
      <c r="C1749" s="850"/>
      <c r="D1749" s="818"/>
      <c r="E1749" s="791"/>
      <c r="F1749" s="778"/>
      <c r="G1749" s="794"/>
      <c r="H1749" s="458" t="s">
        <v>220</v>
      </c>
      <c r="I1749" s="252"/>
      <c r="J1749" s="448">
        <f t="shared" si="141"/>
        <v>0</v>
      </c>
      <c r="K1749" s="439" t="e">
        <f>#REF!*(1-$O$5)</f>
        <v>#REF!</v>
      </c>
      <c r="L1749" s="797"/>
      <c r="M1749" s="800"/>
      <c r="N1749" s="778"/>
      <c r="O1749" s="778"/>
      <c r="P1749" s="781"/>
      <c r="Q1749" s="781"/>
      <c r="R1749" s="784"/>
      <c r="U1749" s="562"/>
      <c r="V1749" s="567"/>
      <c r="W1749" s="561"/>
      <c r="X1749" s="569"/>
      <c r="Y1749" s="587"/>
      <c r="Z1749" s="494"/>
      <c r="AA1749" s="501"/>
      <c r="AB1749" s="517"/>
      <c r="AC1749" s="518"/>
      <c r="AD1749" s="582"/>
      <c r="AE1749" s="494"/>
      <c r="AF1749" s="494"/>
      <c r="AG1749" s="494"/>
    </row>
    <row r="1750" spans="2:33">
      <c r="B1750" s="786"/>
      <c r="C1750" s="850"/>
      <c r="D1750" s="819"/>
      <c r="E1750" s="791"/>
      <c r="F1750" s="779"/>
      <c r="G1750" s="795"/>
      <c r="H1750" s="458" t="s">
        <v>226</v>
      </c>
      <c r="I1750" s="252"/>
      <c r="J1750" s="448">
        <f t="shared" si="141"/>
        <v>0</v>
      </c>
      <c r="K1750" s="439" t="e">
        <f>#REF!*(1-$O$5)</f>
        <v>#REF!</v>
      </c>
      <c r="L1750" s="798"/>
      <c r="M1750" s="801"/>
      <c r="N1750" s="779"/>
      <c r="O1750" s="779"/>
      <c r="P1750" s="782"/>
      <c r="Q1750" s="782"/>
      <c r="R1750" s="785"/>
      <c r="U1750" s="562"/>
      <c r="V1750" s="567"/>
      <c r="W1750" s="561"/>
      <c r="X1750" s="569"/>
      <c r="Y1750" s="587"/>
      <c r="Z1750" s="494"/>
      <c r="AA1750" s="501"/>
      <c r="AB1750" s="517"/>
      <c r="AC1750" s="518"/>
      <c r="AD1750" s="582"/>
      <c r="AE1750" s="494"/>
      <c r="AF1750" s="494"/>
      <c r="AG1750" s="494"/>
    </row>
    <row r="1751" spans="2:33">
      <c r="B1751" s="786">
        <v>427</v>
      </c>
      <c r="C1751" s="850" t="s">
        <v>957</v>
      </c>
      <c r="D1751" s="817"/>
      <c r="E1751" s="791">
        <f t="shared" ref="E1751:E1787" si="142">D1751*$I$5</f>
        <v>0</v>
      </c>
      <c r="F1751" s="777">
        <f>E1751</f>
        <v>0</v>
      </c>
      <c r="G1751" s="793" t="e">
        <f>F1751*(1+$L$5)</f>
        <v>#REF!</v>
      </c>
      <c r="H1751" s="458" t="s">
        <v>207</v>
      </c>
      <c r="I1751" s="252"/>
      <c r="J1751" s="448">
        <f t="shared" si="141"/>
        <v>0</v>
      </c>
      <c r="K1751" s="439" t="e">
        <f>#REF!*(1-$O$5)</f>
        <v>#REF!</v>
      </c>
      <c r="L1751" s="796" t="e">
        <f>SUM(K1751*J1751,J1752*K1752,J1753*K1753,J1754*K1754)</f>
        <v>#REF!</v>
      </c>
      <c r="M1751" s="799">
        <v>4</v>
      </c>
      <c r="N1751" s="777" t="e">
        <f>L1751*M1751</f>
        <v>#REF!</v>
      </c>
      <c r="O1751" s="777" t="e">
        <f>N1751*(1+$R$5)</f>
        <v>#REF!</v>
      </c>
      <c r="P1751" s="780" t="e">
        <f>F1751+N1751</f>
        <v>#REF!</v>
      </c>
      <c r="Q1751" s="780" t="e">
        <f>O1751+G1751</f>
        <v>#REF!</v>
      </c>
      <c r="R1751" s="783" t="e">
        <f>Q1751*(1+$U$5)</f>
        <v>#REF!</v>
      </c>
      <c r="U1751" s="562"/>
      <c r="V1751" s="567"/>
      <c r="W1751" s="561"/>
      <c r="X1751" s="569"/>
      <c r="Y1751" s="587"/>
      <c r="Z1751" s="494"/>
      <c r="AA1751" s="501"/>
      <c r="AB1751" s="517"/>
      <c r="AC1751" s="518"/>
      <c r="AD1751" s="582"/>
      <c r="AE1751" s="494"/>
      <c r="AF1751" s="494"/>
      <c r="AG1751" s="494"/>
    </row>
    <row r="1752" spans="2:33">
      <c r="B1752" s="786"/>
      <c r="C1752" s="850"/>
      <c r="D1752" s="818"/>
      <c r="E1752" s="791"/>
      <c r="F1752" s="778"/>
      <c r="G1752" s="794"/>
      <c r="H1752" s="458" t="s">
        <v>185</v>
      </c>
      <c r="I1752" s="252"/>
      <c r="J1752" s="448">
        <f t="shared" si="141"/>
        <v>0</v>
      </c>
      <c r="K1752" s="439" t="e">
        <f>#REF!*(1-$O$5)</f>
        <v>#REF!</v>
      </c>
      <c r="L1752" s="797"/>
      <c r="M1752" s="800"/>
      <c r="N1752" s="778"/>
      <c r="O1752" s="778"/>
      <c r="P1752" s="781"/>
      <c r="Q1752" s="781"/>
      <c r="R1752" s="784"/>
      <c r="U1752" s="562"/>
      <c r="V1752" s="567"/>
      <c r="W1752" s="561"/>
      <c r="X1752" s="569"/>
      <c r="Y1752" s="587"/>
      <c r="Z1752" s="494"/>
      <c r="AA1752" s="501"/>
      <c r="AB1752" s="517"/>
      <c r="AC1752" s="518"/>
      <c r="AD1752" s="582"/>
      <c r="AE1752" s="494"/>
      <c r="AF1752" s="494"/>
      <c r="AG1752" s="494"/>
    </row>
    <row r="1753" spans="2:33">
      <c r="B1753" s="786"/>
      <c r="C1753" s="850"/>
      <c r="D1753" s="818"/>
      <c r="E1753" s="791"/>
      <c r="F1753" s="778"/>
      <c r="G1753" s="794"/>
      <c r="H1753" s="458" t="s">
        <v>220</v>
      </c>
      <c r="I1753" s="252"/>
      <c r="J1753" s="448">
        <f t="shared" si="141"/>
        <v>0</v>
      </c>
      <c r="K1753" s="439" t="e">
        <f>#REF!*(1-$O$5)</f>
        <v>#REF!</v>
      </c>
      <c r="L1753" s="797"/>
      <c r="M1753" s="800"/>
      <c r="N1753" s="778"/>
      <c r="O1753" s="778"/>
      <c r="P1753" s="781"/>
      <c r="Q1753" s="781"/>
      <c r="R1753" s="784"/>
      <c r="U1753" s="562"/>
      <c r="V1753" s="567"/>
      <c r="W1753" s="561"/>
      <c r="X1753" s="569"/>
      <c r="Y1753" s="587"/>
      <c r="Z1753" s="494"/>
      <c r="AA1753" s="501"/>
      <c r="AB1753" s="517"/>
      <c r="AC1753" s="518"/>
      <c r="AD1753" s="582"/>
      <c r="AE1753" s="494"/>
      <c r="AF1753" s="494"/>
      <c r="AG1753" s="494"/>
    </row>
    <row r="1754" spans="2:33">
      <c r="B1754" s="786"/>
      <c r="C1754" s="850"/>
      <c r="D1754" s="819"/>
      <c r="E1754" s="791"/>
      <c r="F1754" s="779"/>
      <c r="G1754" s="795"/>
      <c r="H1754" s="458" t="s">
        <v>226</v>
      </c>
      <c r="I1754" s="252"/>
      <c r="J1754" s="448">
        <f t="shared" si="141"/>
        <v>0</v>
      </c>
      <c r="K1754" s="439" t="e">
        <f>#REF!*(1-$O$5)</f>
        <v>#REF!</v>
      </c>
      <c r="L1754" s="798"/>
      <c r="M1754" s="801"/>
      <c r="N1754" s="779"/>
      <c r="O1754" s="779"/>
      <c r="P1754" s="782"/>
      <c r="Q1754" s="782"/>
      <c r="R1754" s="785"/>
      <c r="U1754" s="562"/>
      <c r="V1754" s="567"/>
      <c r="W1754" s="561"/>
      <c r="X1754" s="569"/>
      <c r="Y1754" s="587"/>
      <c r="Z1754" s="494"/>
      <c r="AA1754" s="501"/>
      <c r="AB1754" s="517"/>
      <c r="AC1754" s="518"/>
      <c r="AD1754" s="582"/>
      <c r="AE1754" s="494"/>
      <c r="AF1754" s="494"/>
      <c r="AG1754" s="494"/>
    </row>
    <row r="1755" spans="2:33">
      <c r="B1755" s="786">
        <v>428</v>
      </c>
      <c r="C1755" s="850" t="s">
        <v>958</v>
      </c>
      <c r="D1755" s="817"/>
      <c r="E1755" s="791">
        <f t="shared" si="142"/>
        <v>0</v>
      </c>
      <c r="F1755" s="777">
        <f>E1755</f>
        <v>0</v>
      </c>
      <c r="G1755" s="793" t="e">
        <f>F1755*(1+$L$5)</f>
        <v>#REF!</v>
      </c>
      <c r="H1755" s="458" t="s">
        <v>207</v>
      </c>
      <c r="I1755" s="252"/>
      <c r="J1755" s="448">
        <f t="shared" si="141"/>
        <v>0</v>
      </c>
      <c r="K1755" s="439" t="e">
        <f>#REF!*(1-$O$5)</f>
        <v>#REF!</v>
      </c>
      <c r="L1755" s="796" t="e">
        <f>SUM(K1755*J1755,J1756*K1756,J1757*K1757,J1758*K1758)</f>
        <v>#REF!</v>
      </c>
      <c r="M1755" s="799">
        <v>5</v>
      </c>
      <c r="N1755" s="777" t="e">
        <f>L1755*M1755</f>
        <v>#REF!</v>
      </c>
      <c r="O1755" s="777" t="e">
        <f>N1755*(1+$R$5)</f>
        <v>#REF!</v>
      </c>
      <c r="P1755" s="780" t="e">
        <f>F1755+N1755</f>
        <v>#REF!</v>
      </c>
      <c r="Q1755" s="780" t="e">
        <f>O1755+G1755</f>
        <v>#REF!</v>
      </c>
      <c r="R1755" s="783" t="e">
        <f>Q1755*(1+$U$5)</f>
        <v>#REF!</v>
      </c>
      <c r="U1755" s="562"/>
      <c r="V1755" s="567"/>
      <c r="W1755" s="561"/>
      <c r="X1755" s="569"/>
      <c r="Y1755" s="587"/>
      <c r="Z1755" s="494"/>
      <c r="AA1755" s="501"/>
      <c r="AB1755" s="517"/>
      <c r="AC1755" s="518"/>
      <c r="AD1755" s="582"/>
      <c r="AE1755" s="494"/>
      <c r="AF1755" s="494"/>
      <c r="AG1755" s="494"/>
    </row>
    <row r="1756" spans="2:33">
      <c r="B1756" s="786"/>
      <c r="C1756" s="850"/>
      <c r="D1756" s="818"/>
      <c r="E1756" s="791"/>
      <c r="F1756" s="778"/>
      <c r="G1756" s="794"/>
      <c r="H1756" s="458" t="s">
        <v>185</v>
      </c>
      <c r="I1756" s="252"/>
      <c r="J1756" s="448">
        <f t="shared" si="141"/>
        <v>0</v>
      </c>
      <c r="K1756" s="439" t="e">
        <f>#REF!*(1-$O$5)</f>
        <v>#REF!</v>
      </c>
      <c r="L1756" s="797"/>
      <c r="M1756" s="800"/>
      <c r="N1756" s="778"/>
      <c r="O1756" s="778"/>
      <c r="P1756" s="781"/>
      <c r="Q1756" s="781"/>
      <c r="R1756" s="784"/>
      <c r="U1756" s="562"/>
      <c r="V1756" s="567"/>
      <c r="W1756" s="561"/>
      <c r="X1756" s="569"/>
      <c r="Y1756" s="587"/>
      <c r="Z1756" s="494"/>
      <c r="AA1756" s="501"/>
      <c r="AB1756" s="517"/>
      <c r="AC1756" s="518"/>
      <c r="AD1756" s="582"/>
      <c r="AE1756" s="494"/>
      <c r="AF1756" s="494"/>
      <c r="AG1756" s="494"/>
    </row>
    <row r="1757" spans="2:33">
      <c r="B1757" s="786"/>
      <c r="C1757" s="850"/>
      <c r="D1757" s="818"/>
      <c r="E1757" s="791"/>
      <c r="F1757" s="778"/>
      <c r="G1757" s="794"/>
      <c r="H1757" s="458" t="s">
        <v>220</v>
      </c>
      <c r="I1757" s="252"/>
      <c r="J1757" s="448">
        <f t="shared" si="141"/>
        <v>0</v>
      </c>
      <c r="K1757" s="439" t="e">
        <f>#REF!*(1-$O$5)</f>
        <v>#REF!</v>
      </c>
      <c r="L1757" s="797"/>
      <c r="M1757" s="800"/>
      <c r="N1757" s="778"/>
      <c r="O1757" s="778"/>
      <c r="P1757" s="781"/>
      <c r="Q1757" s="781"/>
      <c r="R1757" s="784"/>
      <c r="U1757" s="562"/>
      <c r="V1757" s="567"/>
      <c r="W1757" s="561"/>
      <c r="X1757" s="569"/>
      <c r="Y1757" s="587"/>
      <c r="Z1757" s="494"/>
      <c r="AA1757" s="501"/>
      <c r="AB1757" s="517"/>
      <c r="AC1757" s="518"/>
      <c r="AD1757" s="582"/>
      <c r="AE1757" s="494"/>
      <c r="AF1757" s="494"/>
      <c r="AG1757" s="494"/>
    </row>
    <row r="1758" spans="2:33">
      <c r="B1758" s="786"/>
      <c r="C1758" s="850"/>
      <c r="D1758" s="819"/>
      <c r="E1758" s="791"/>
      <c r="F1758" s="779"/>
      <c r="G1758" s="795"/>
      <c r="H1758" s="458" t="s">
        <v>226</v>
      </c>
      <c r="I1758" s="252"/>
      <c r="J1758" s="448">
        <f t="shared" si="141"/>
        <v>0</v>
      </c>
      <c r="K1758" s="439" t="e">
        <f>#REF!*(1-$O$5)</f>
        <v>#REF!</v>
      </c>
      <c r="L1758" s="798"/>
      <c r="M1758" s="801"/>
      <c r="N1758" s="779"/>
      <c r="O1758" s="779"/>
      <c r="P1758" s="782"/>
      <c r="Q1758" s="782"/>
      <c r="R1758" s="785"/>
      <c r="U1758" s="562"/>
      <c r="V1758" s="567"/>
      <c r="W1758" s="561"/>
      <c r="X1758" s="569"/>
      <c r="Y1758" s="587"/>
      <c r="Z1758" s="494"/>
      <c r="AA1758" s="501"/>
      <c r="AB1758" s="517"/>
      <c r="AC1758" s="518"/>
      <c r="AD1758" s="582"/>
      <c r="AE1758" s="494"/>
      <c r="AF1758" s="494"/>
      <c r="AG1758" s="494"/>
    </row>
    <row r="1759" spans="2:33">
      <c r="B1759" s="786">
        <v>429</v>
      </c>
      <c r="C1759" s="850" t="s">
        <v>959</v>
      </c>
      <c r="D1759" s="817"/>
      <c r="E1759" s="791">
        <f t="shared" si="142"/>
        <v>0</v>
      </c>
      <c r="F1759" s="777">
        <f>E1759</f>
        <v>0</v>
      </c>
      <c r="G1759" s="793" t="e">
        <f>F1759*(1+$L$5)</f>
        <v>#REF!</v>
      </c>
      <c r="H1759" s="458" t="s">
        <v>207</v>
      </c>
      <c r="I1759" s="252"/>
      <c r="J1759" s="448">
        <f t="shared" si="141"/>
        <v>0</v>
      </c>
      <c r="K1759" s="439" t="e">
        <f>#REF!*(1-$O$5)</f>
        <v>#REF!</v>
      </c>
      <c r="L1759" s="796" t="e">
        <f>SUM(K1759*J1759,J1760*K1760,J1761*K1761,J1762*K1762)</f>
        <v>#REF!</v>
      </c>
      <c r="M1759" s="799">
        <v>6</v>
      </c>
      <c r="N1759" s="777" t="e">
        <f>L1759*M1759</f>
        <v>#REF!</v>
      </c>
      <c r="O1759" s="777" t="e">
        <f>N1759*(1+$R$5)</f>
        <v>#REF!</v>
      </c>
      <c r="P1759" s="780" t="e">
        <f>F1759+N1759</f>
        <v>#REF!</v>
      </c>
      <c r="Q1759" s="780" t="e">
        <f>O1759+G1759</f>
        <v>#REF!</v>
      </c>
      <c r="R1759" s="783" t="e">
        <f>Q1759*(1+$U$5)</f>
        <v>#REF!</v>
      </c>
      <c r="U1759" s="562"/>
      <c r="V1759" s="567"/>
      <c r="W1759" s="561"/>
      <c r="X1759" s="569"/>
      <c r="Y1759" s="587"/>
      <c r="Z1759" s="494"/>
      <c r="AA1759" s="501"/>
      <c r="AB1759" s="517"/>
      <c r="AC1759" s="518"/>
      <c r="AD1759" s="582"/>
      <c r="AE1759" s="494"/>
      <c r="AF1759" s="494"/>
      <c r="AG1759" s="494"/>
    </row>
    <row r="1760" spans="2:33">
      <c r="B1760" s="786"/>
      <c r="C1760" s="850"/>
      <c r="D1760" s="818"/>
      <c r="E1760" s="791"/>
      <c r="F1760" s="778"/>
      <c r="G1760" s="794"/>
      <c r="H1760" s="458" t="s">
        <v>185</v>
      </c>
      <c r="I1760" s="252"/>
      <c r="J1760" s="448">
        <f t="shared" si="141"/>
        <v>0</v>
      </c>
      <c r="K1760" s="439" t="e">
        <f>#REF!*(1-$O$5)</f>
        <v>#REF!</v>
      </c>
      <c r="L1760" s="797"/>
      <c r="M1760" s="800"/>
      <c r="N1760" s="778"/>
      <c r="O1760" s="778"/>
      <c r="P1760" s="781"/>
      <c r="Q1760" s="781"/>
      <c r="R1760" s="784"/>
      <c r="U1760" s="562"/>
      <c r="V1760" s="567"/>
      <c r="W1760" s="561"/>
      <c r="X1760" s="569"/>
      <c r="Y1760" s="587"/>
      <c r="Z1760" s="494"/>
      <c r="AA1760" s="501"/>
      <c r="AB1760" s="517"/>
      <c r="AC1760" s="518"/>
      <c r="AD1760" s="582"/>
      <c r="AE1760" s="494"/>
      <c r="AF1760" s="494"/>
      <c r="AG1760" s="494"/>
    </row>
    <row r="1761" spans="2:33">
      <c r="B1761" s="786"/>
      <c r="C1761" s="850"/>
      <c r="D1761" s="818"/>
      <c r="E1761" s="791"/>
      <c r="F1761" s="778"/>
      <c r="G1761" s="794"/>
      <c r="H1761" s="458" t="s">
        <v>220</v>
      </c>
      <c r="I1761" s="252"/>
      <c r="J1761" s="448">
        <f t="shared" si="141"/>
        <v>0</v>
      </c>
      <c r="K1761" s="439" t="e">
        <f>#REF!*(1-$O$5)</f>
        <v>#REF!</v>
      </c>
      <c r="L1761" s="797"/>
      <c r="M1761" s="800"/>
      <c r="N1761" s="778"/>
      <c r="O1761" s="778"/>
      <c r="P1761" s="781"/>
      <c r="Q1761" s="781"/>
      <c r="R1761" s="784"/>
      <c r="U1761" s="562"/>
      <c r="V1761" s="567"/>
      <c r="W1761" s="561"/>
      <c r="X1761" s="569"/>
      <c r="Y1761" s="587"/>
      <c r="Z1761" s="494"/>
      <c r="AA1761" s="501"/>
      <c r="AB1761" s="517"/>
      <c r="AC1761" s="518"/>
      <c r="AD1761" s="582"/>
      <c r="AE1761" s="494"/>
      <c r="AF1761" s="494"/>
      <c r="AG1761" s="494"/>
    </row>
    <row r="1762" spans="2:33">
      <c r="B1762" s="786"/>
      <c r="C1762" s="850"/>
      <c r="D1762" s="819"/>
      <c r="E1762" s="791"/>
      <c r="F1762" s="779"/>
      <c r="G1762" s="795"/>
      <c r="H1762" s="458" t="s">
        <v>226</v>
      </c>
      <c r="I1762" s="252"/>
      <c r="J1762" s="448">
        <f t="shared" si="141"/>
        <v>0</v>
      </c>
      <c r="K1762" s="439" t="e">
        <f>#REF!*(1-$O$5)</f>
        <v>#REF!</v>
      </c>
      <c r="L1762" s="798"/>
      <c r="M1762" s="801"/>
      <c r="N1762" s="779"/>
      <c r="O1762" s="779"/>
      <c r="P1762" s="782"/>
      <c r="Q1762" s="782"/>
      <c r="R1762" s="785"/>
      <c r="U1762" s="562"/>
      <c r="V1762" s="567"/>
      <c r="W1762" s="561"/>
      <c r="X1762" s="569"/>
      <c r="Y1762" s="587"/>
      <c r="Z1762" s="494"/>
      <c r="AA1762" s="501"/>
      <c r="AB1762" s="517"/>
      <c r="AC1762" s="518"/>
      <c r="AD1762" s="582"/>
      <c r="AE1762" s="494"/>
      <c r="AF1762" s="494"/>
      <c r="AG1762" s="494"/>
    </row>
    <row r="1763" spans="2:33">
      <c r="B1763" s="786">
        <v>430</v>
      </c>
      <c r="C1763" s="850" t="s">
        <v>960</v>
      </c>
      <c r="D1763" s="817"/>
      <c r="E1763" s="791">
        <f t="shared" si="142"/>
        <v>0</v>
      </c>
      <c r="F1763" s="777">
        <f>E1763</f>
        <v>0</v>
      </c>
      <c r="G1763" s="793" t="e">
        <f>F1763*(1+$L$5)</f>
        <v>#REF!</v>
      </c>
      <c r="H1763" s="458" t="s">
        <v>207</v>
      </c>
      <c r="I1763" s="252"/>
      <c r="J1763" s="448">
        <f t="shared" si="141"/>
        <v>0</v>
      </c>
      <c r="K1763" s="439" t="e">
        <f>#REF!*(1-$O$5)</f>
        <v>#REF!</v>
      </c>
      <c r="L1763" s="796" t="e">
        <f>SUM(K1763*J1763,J1764*K1764,J1765*K1765,J1766*K1766)</f>
        <v>#REF!</v>
      </c>
      <c r="M1763" s="799">
        <v>7</v>
      </c>
      <c r="N1763" s="777" t="e">
        <f>L1763*M1763</f>
        <v>#REF!</v>
      </c>
      <c r="O1763" s="777" t="e">
        <f>N1763*(1+$R$5)</f>
        <v>#REF!</v>
      </c>
      <c r="P1763" s="780" t="e">
        <f>F1763+N1763</f>
        <v>#REF!</v>
      </c>
      <c r="Q1763" s="780" t="e">
        <f>O1763+G1763</f>
        <v>#REF!</v>
      </c>
      <c r="R1763" s="783" t="e">
        <f>Q1763*(1+$U$5)</f>
        <v>#REF!</v>
      </c>
      <c r="U1763" s="562"/>
      <c r="V1763" s="567"/>
      <c r="W1763" s="561"/>
      <c r="X1763" s="569"/>
      <c r="Y1763" s="587"/>
      <c r="Z1763" s="494"/>
      <c r="AA1763" s="501"/>
      <c r="AB1763" s="517"/>
      <c r="AC1763" s="518"/>
      <c r="AD1763" s="582"/>
      <c r="AE1763" s="494"/>
      <c r="AF1763" s="494"/>
      <c r="AG1763" s="494"/>
    </row>
    <row r="1764" spans="2:33">
      <c r="B1764" s="786"/>
      <c r="C1764" s="850"/>
      <c r="D1764" s="818"/>
      <c r="E1764" s="791"/>
      <c r="F1764" s="778"/>
      <c r="G1764" s="794"/>
      <c r="H1764" s="458" t="s">
        <v>185</v>
      </c>
      <c r="I1764" s="252"/>
      <c r="J1764" s="448">
        <f t="shared" si="141"/>
        <v>0</v>
      </c>
      <c r="K1764" s="439" t="e">
        <f>#REF!*(1-$O$5)</f>
        <v>#REF!</v>
      </c>
      <c r="L1764" s="797"/>
      <c r="M1764" s="800"/>
      <c r="N1764" s="778"/>
      <c r="O1764" s="778"/>
      <c r="P1764" s="781"/>
      <c r="Q1764" s="781"/>
      <c r="R1764" s="784"/>
      <c r="U1764" s="562"/>
      <c r="V1764" s="567"/>
      <c r="W1764" s="561"/>
      <c r="X1764" s="569"/>
      <c r="Y1764" s="587"/>
      <c r="Z1764" s="494"/>
      <c r="AA1764" s="501"/>
      <c r="AB1764" s="517"/>
      <c r="AC1764" s="518"/>
      <c r="AD1764" s="582"/>
      <c r="AE1764" s="494"/>
      <c r="AF1764" s="494"/>
      <c r="AG1764" s="494"/>
    </row>
    <row r="1765" spans="2:33">
      <c r="B1765" s="786"/>
      <c r="C1765" s="850"/>
      <c r="D1765" s="818"/>
      <c r="E1765" s="791"/>
      <c r="F1765" s="778"/>
      <c r="G1765" s="794"/>
      <c r="H1765" s="458" t="s">
        <v>220</v>
      </c>
      <c r="I1765" s="252"/>
      <c r="J1765" s="448">
        <f t="shared" si="141"/>
        <v>0</v>
      </c>
      <c r="K1765" s="439" t="e">
        <f>#REF!*(1-$O$5)</f>
        <v>#REF!</v>
      </c>
      <c r="L1765" s="797"/>
      <c r="M1765" s="800"/>
      <c r="N1765" s="778"/>
      <c r="O1765" s="778"/>
      <c r="P1765" s="781"/>
      <c r="Q1765" s="781"/>
      <c r="R1765" s="784"/>
      <c r="U1765" s="562"/>
      <c r="V1765" s="567"/>
      <c r="W1765" s="561"/>
      <c r="X1765" s="569"/>
      <c r="Y1765" s="587"/>
      <c r="Z1765" s="494"/>
      <c r="AA1765" s="501"/>
      <c r="AB1765" s="517"/>
      <c r="AC1765" s="518"/>
      <c r="AD1765" s="582"/>
      <c r="AE1765" s="494"/>
      <c r="AF1765" s="494"/>
      <c r="AG1765" s="494"/>
    </row>
    <row r="1766" spans="2:33">
      <c r="B1766" s="786"/>
      <c r="C1766" s="850"/>
      <c r="D1766" s="819"/>
      <c r="E1766" s="791"/>
      <c r="F1766" s="779"/>
      <c r="G1766" s="795"/>
      <c r="H1766" s="458" t="s">
        <v>226</v>
      </c>
      <c r="I1766" s="252"/>
      <c r="J1766" s="448">
        <f t="shared" si="141"/>
        <v>0</v>
      </c>
      <c r="K1766" s="439" t="e">
        <f>#REF!*(1-$O$5)</f>
        <v>#REF!</v>
      </c>
      <c r="L1766" s="798"/>
      <c r="M1766" s="801"/>
      <c r="N1766" s="779"/>
      <c r="O1766" s="779"/>
      <c r="P1766" s="782"/>
      <c r="Q1766" s="782"/>
      <c r="R1766" s="785"/>
      <c r="U1766" s="562"/>
      <c r="V1766" s="567"/>
      <c r="W1766" s="561"/>
      <c r="X1766" s="569"/>
      <c r="Y1766" s="587"/>
      <c r="Z1766" s="494"/>
      <c r="AA1766" s="501"/>
      <c r="AB1766" s="517"/>
      <c r="AC1766" s="518"/>
      <c r="AD1766" s="582"/>
      <c r="AE1766" s="494"/>
      <c r="AF1766" s="494"/>
      <c r="AG1766" s="494"/>
    </row>
    <row r="1767" spans="2:33">
      <c r="B1767" s="786">
        <v>431</v>
      </c>
      <c r="C1767" s="850" t="s">
        <v>961</v>
      </c>
      <c r="D1767" s="817"/>
      <c r="E1767" s="791">
        <f t="shared" si="142"/>
        <v>0</v>
      </c>
      <c r="F1767" s="777">
        <f>E1767</f>
        <v>0</v>
      </c>
      <c r="G1767" s="793" t="e">
        <f>F1767*(1+$L$5)</f>
        <v>#REF!</v>
      </c>
      <c r="H1767" s="458" t="s">
        <v>207</v>
      </c>
      <c r="I1767" s="252"/>
      <c r="J1767" s="448">
        <f t="shared" si="141"/>
        <v>0</v>
      </c>
      <c r="K1767" s="439" t="e">
        <f>#REF!*(1-$O$5)</f>
        <v>#REF!</v>
      </c>
      <c r="L1767" s="796" t="e">
        <f>SUM(K1767*J1767,J1768*K1768,J1769*K1769,J1770*K1770)</f>
        <v>#REF!</v>
      </c>
      <c r="M1767" s="799">
        <v>8</v>
      </c>
      <c r="N1767" s="777" t="e">
        <f>L1767*M1767</f>
        <v>#REF!</v>
      </c>
      <c r="O1767" s="777" t="e">
        <f>N1767*(1+$R$5)</f>
        <v>#REF!</v>
      </c>
      <c r="P1767" s="780" t="e">
        <f>F1767+N1767</f>
        <v>#REF!</v>
      </c>
      <c r="Q1767" s="780" t="e">
        <f>O1767+G1767</f>
        <v>#REF!</v>
      </c>
      <c r="R1767" s="783" t="e">
        <f>Q1767*(1+$U$5)</f>
        <v>#REF!</v>
      </c>
      <c r="U1767" s="562"/>
      <c r="V1767" s="567"/>
      <c r="W1767" s="561"/>
      <c r="X1767" s="569"/>
      <c r="Y1767" s="587"/>
      <c r="Z1767" s="494"/>
      <c r="AA1767" s="501"/>
      <c r="AB1767" s="517"/>
      <c r="AC1767" s="518"/>
      <c r="AD1767" s="582"/>
      <c r="AE1767" s="494"/>
      <c r="AF1767" s="494"/>
      <c r="AG1767" s="494"/>
    </row>
    <row r="1768" spans="2:33">
      <c r="B1768" s="786"/>
      <c r="C1768" s="850"/>
      <c r="D1768" s="818"/>
      <c r="E1768" s="791"/>
      <c r="F1768" s="778"/>
      <c r="G1768" s="794"/>
      <c r="H1768" s="458" t="s">
        <v>185</v>
      </c>
      <c r="I1768" s="252"/>
      <c r="J1768" s="448">
        <f t="shared" si="141"/>
        <v>0</v>
      </c>
      <c r="K1768" s="439" t="e">
        <f>#REF!*(1-$O$5)</f>
        <v>#REF!</v>
      </c>
      <c r="L1768" s="797"/>
      <c r="M1768" s="800"/>
      <c r="N1768" s="778"/>
      <c r="O1768" s="778"/>
      <c r="P1768" s="781"/>
      <c r="Q1768" s="781"/>
      <c r="R1768" s="784"/>
      <c r="U1768" s="562"/>
      <c r="V1768" s="567"/>
      <c r="W1768" s="561"/>
      <c r="X1768" s="569"/>
      <c r="Y1768" s="587"/>
      <c r="Z1768" s="494"/>
      <c r="AA1768" s="501"/>
      <c r="AB1768" s="517"/>
      <c r="AC1768" s="518"/>
      <c r="AD1768" s="582"/>
      <c r="AE1768" s="494"/>
      <c r="AF1768" s="494"/>
      <c r="AG1768" s="494"/>
    </row>
    <row r="1769" spans="2:33">
      <c r="B1769" s="786"/>
      <c r="C1769" s="850"/>
      <c r="D1769" s="818"/>
      <c r="E1769" s="791"/>
      <c r="F1769" s="778"/>
      <c r="G1769" s="794"/>
      <c r="H1769" s="458" t="s">
        <v>220</v>
      </c>
      <c r="I1769" s="252"/>
      <c r="J1769" s="448">
        <f t="shared" si="141"/>
        <v>0</v>
      </c>
      <c r="K1769" s="439" t="e">
        <f>#REF!*(1-$O$5)</f>
        <v>#REF!</v>
      </c>
      <c r="L1769" s="797"/>
      <c r="M1769" s="800"/>
      <c r="N1769" s="778"/>
      <c r="O1769" s="778"/>
      <c r="P1769" s="781"/>
      <c r="Q1769" s="781"/>
      <c r="R1769" s="784"/>
      <c r="U1769" s="562"/>
      <c r="V1769" s="567"/>
      <c r="W1769" s="561"/>
      <c r="X1769" s="569"/>
      <c r="Y1769" s="587"/>
      <c r="Z1769" s="494"/>
      <c r="AA1769" s="501"/>
      <c r="AB1769" s="517"/>
      <c r="AC1769" s="518"/>
      <c r="AD1769" s="582"/>
      <c r="AE1769" s="494"/>
      <c r="AF1769" s="494"/>
      <c r="AG1769" s="494"/>
    </row>
    <row r="1770" spans="2:33">
      <c r="B1770" s="786"/>
      <c r="C1770" s="850"/>
      <c r="D1770" s="819"/>
      <c r="E1770" s="791"/>
      <c r="F1770" s="779"/>
      <c r="G1770" s="795"/>
      <c r="H1770" s="458" t="s">
        <v>226</v>
      </c>
      <c r="I1770" s="252"/>
      <c r="J1770" s="448">
        <f t="shared" si="141"/>
        <v>0</v>
      </c>
      <c r="K1770" s="439" t="e">
        <f>#REF!*(1-$O$5)</f>
        <v>#REF!</v>
      </c>
      <c r="L1770" s="798"/>
      <c r="M1770" s="801"/>
      <c r="N1770" s="779"/>
      <c r="O1770" s="779"/>
      <c r="P1770" s="782"/>
      <c r="Q1770" s="782"/>
      <c r="R1770" s="785"/>
      <c r="U1770" s="562"/>
      <c r="V1770" s="567"/>
      <c r="W1770" s="561"/>
      <c r="X1770" s="569"/>
      <c r="Y1770" s="587"/>
      <c r="Z1770" s="494"/>
      <c r="AA1770" s="501"/>
      <c r="AB1770" s="517"/>
      <c r="AC1770" s="518"/>
      <c r="AD1770" s="582"/>
      <c r="AE1770" s="494"/>
      <c r="AF1770" s="494"/>
      <c r="AG1770" s="494"/>
    </row>
    <row r="1771" spans="2:33">
      <c r="B1771" s="786">
        <v>432</v>
      </c>
      <c r="C1771" s="850" t="s">
        <v>962</v>
      </c>
      <c r="D1771" s="817"/>
      <c r="E1771" s="791">
        <f t="shared" si="142"/>
        <v>0</v>
      </c>
      <c r="F1771" s="777">
        <f>E1771</f>
        <v>0</v>
      </c>
      <c r="G1771" s="793" t="e">
        <f>F1771*(1+$L$5)</f>
        <v>#REF!</v>
      </c>
      <c r="H1771" s="458" t="s">
        <v>207</v>
      </c>
      <c r="I1771" s="252"/>
      <c r="J1771" s="448">
        <f t="shared" si="141"/>
        <v>0</v>
      </c>
      <c r="K1771" s="439" t="e">
        <f>#REF!*(1-$O$5)</f>
        <v>#REF!</v>
      </c>
      <c r="L1771" s="796" t="e">
        <f>SUM(K1771*J1771,J1772*K1772,J1773*K1773,J1774*K1774)</f>
        <v>#REF!</v>
      </c>
      <c r="M1771" s="799">
        <v>9</v>
      </c>
      <c r="N1771" s="777" t="e">
        <f>L1771*M1771</f>
        <v>#REF!</v>
      </c>
      <c r="O1771" s="777" t="e">
        <f>N1771*(1+$R$5)</f>
        <v>#REF!</v>
      </c>
      <c r="P1771" s="780" t="e">
        <f>F1771+N1771</f>
        <v>#REF!</v>
      </c>
      <c r="Q1771" s="780" t="e">
        <f>O1771+G1771</f>
        <v>#REF!</v>
      </c>
      <c r="R1771" s="783" t="e">
        <f>Q1771*(1+$U$5)</f>
        <v>#REF!</v>
      </c>
      <c r="U1771" s="562"/>
      <c r="V1771" s="567"/>
      <c r="W1771" s="561"/>
      <c r="X1771" s="569"/>
      <c r="Y1771" s="587"/>
      <c r="Z1771" s="494"/>
      <c r="AA1771" s="501"/>
      <c r="AB1771" s="517"/>
      <c r="AC1771" s="518"/>
      <c r="AD1771" s="582"/>
      <c r="AE1771" s="494"/>
      <c r="AF1771" s="494"/>
      <c r="AG1771" s="494"/>
    </row>
    <row r="1772" spans="2:33">
      <c r="B1772" s="786"/>
      <c r="C1772" s="850"/>
      <c r="D1772" s="818"/>
      <c r="E1772" s="791"/>
      <c r="F1772" s="778"/>
      <c r="G1772" s="794"/>
      <c r="H1772" s="458" t="s">
        <v>185</v>
      </c>
      <c r="I1772" s="252"/>
      <c r="J1772" s="448">
        <f t="shared" si="141"/>
        <v>0</v>
      </c>
      <c r="K1772" s="439" t="e">
        <f>#REF!*(1-$O$5)</f>
        <v>#REF!</v>
      </c>
      <c r="L1772" s="797"/>
      <c r="M1772" s="800"/>
      <c r="N1772" s="778"/>
      <c r="O1772" s="778"/>
      <c r="P1772" s="781"/>
      <c r="Q1772" s="781"/>
      <c r="R1772" s="784"/>
      <c r="U1772" s="562"/>
      <c r="V1772" s="567"/>
      <c r="W1772" s="561"/>
      <c r="X1772" s="569"/>
      <c r="Y1772" s="587"/>
      <c r="Z1772" s="494"/>
      <c r="AA1772" s="501"/>
      <c r="AB1772" s="517"/>
      <c r="AC1772" s="518"/>
      <c r="AD1772" s="582"/>
      <c r="AE1772" s="494"/>
      <c r="AF1772" s="494"/>
      <c r="AG1772" s="494"/>
    </row>
    <row r="1773" spans="2:33">
      <c r="B1773" s="786"/>
      <c r="C1773" s="850"/>
      <c r="D1773" s="818"/>
      <c r="E1773" s="791"/>
      <c r="F1773" s="778"/>
      <c r="G1773" s="794"/>
      <c r="H1773" s="458" t="s">
        <v>220</v>
      </c>
      <c r="I1773" s="252"/>
      <c r="J1773" s="448">
        <f t="shared" si="141"/>
        <v>0</v>
      </c>
      <c r="K1773" s="439" t="e">
        <f>#REF!*(1-$O$5)</f>
        <v>#REF!</v>
      </c>
      <c r="L1773" s="797"/>
      <c r="M1773" s="800"/>
      <c r="N1773" s="778"/>
      <c r="O1773" s="778"/>
      <c r="P1773" s="781"/>
      <c r="Q1773" s="781"/>
      <c r="R1773" s="784"/>
      <c r="U1773" s="562"/>
      <c r="V1773" s="567"/>
      <c r="W1773" s="561"/>
      <c r="X1773" s="569"/>
      <c r="Y1773" s="587"/>
      <c r="Z1773" s="494"/>
      <c r="AA1773" s="501"/>
      <c r="AB1773" s="517"/>
      <c r="AC1773" s="518"/>
      <c r="AD1773" s="582"/>
      <c r="AE1773" s="494"/>
      <c r="AF1773" s="494"/>
      <c r="AG1773" s="494"/>
    </row>
    <row r="1774" spans="2:33">
      <c r="B1774" s="786"/>
      <c r="C1774" s="850"/>
      <c r="D1774" s="819"/>
      <c r="E1774" s="791"/>
      <c r="F1774" s="779"/>
      <c r="G1774" s="795"/>
      <c r="H1774" s="458" t="s">
        <v>226</v>
      </c>
      <c r="I1774" s="252"/>
      <c r="J1774" s="448">
        <f t="shared" si="141"/>
        <v>0</v>
      </c>
      <c r="K1774" s="439" t="e">
        <f>#REF!*(1-$O$5)</f>
        <v>#REF!</v>
      </c>
      <c r="L1774" s="798"/>
      <c r="M1774" s="801"/>
      <c r="N1774" s="779"/>
      <c r="O1774" s="779"/>
      <c r="P1774" s="782"/>
      <c r="Q1774" s="782"/>
      <c r="R1774" s="785"/>
      <c r="U1774" s="562"/>
      <c r="V1774" s="567"/>
      <c r="W1774" s="561"/>
      <c r="X1774" s="569"/>
      <c r="Y1774" s="587"/>
      <c r="Z1774" s="494"/>
      <c r="AA1774" s="501"/>
      <c r="AB1774" s="517"/>
      <c r="AC1774" s="518"/>
      <c r="AD1774" s="582"/>
      <c r="AE1774" s="494"/>
      <c r="AF1774" s="494"/>
      <c r="AG1774" s="494"/>
    </row>
    <row r="1775" spans="2:33">
      <c r="B1775" s="786">
        <v>433</v>
      </c>
      <c r="C1775" s="850" t="s">
        <v>963</v>
      </c>
      <c r="D1775" s="817"/>
      <c r="E1775" s="791">
        <f t="shared" si="142"/>
        <v>0</v>
      </c>
      <c r="F1775" s="777">
        <f>E1775</f>
        <v>0</v>
      </c>
      <c r="G1775" s="793" t="e">
        <f>F1775*(1+$L$5)</f>
        <v>#REF!</v>
      </c>
      <c r="H1775" s="458" t="s">
        <v>207</v>
      </c>
      <c r="I1775" s="252"/>
      <c r="J1775" s="448">
        <f t="shared" si="141"/>
        <v>0</v>
      </c>
      <c r="K1775" s="439" t="e">
        <f>#REF!*(1-$O$5)</f>
        <v>#REF!</v>
      </c>
      <c r="L1775" s="796" t="e">
        <f>SUM(K1775*J1775,J1776*K1776,J1777*K1777,J1778*K1778)</f>
        <v>#REF!</v>
      </c>
      <c r="M1775" s="799">
        <v>10</v>
      </c>
      <c r="N1775" s="777" t="e">
        <f>L1775*M1775</f>
        <v>#REF!</v>
      </c>
      <c r="O1775" s="777" t="e">
        <f>N1775*(1+$R$5)</f>
        <v>#REF!</v>
      </c>
      <c r="P1775" s="780" t="e">
        <f>F1775+N1775</f>
        <v>#REF!</v>
      </c>
      <c r="Q1775" s="780" t="e">
        <f>O1775+G1775</f>
        <v>#REF!</v>
      </c>
      <c r="R1775" s="783" t="e">
        <f>Q1775*(1+$U$5)</f>
        <v>#REF!</v>
      </c>
      <c r="U1775" s="562"/>
      <c r="V1775" s="567"/>
      <c r="W1775" s="561"/>
      <c r="X1775" s="569"/>
      <c r="Y1775" s="587"/>
      <c r="Z1775" s="494"/>
      <c r="AA1775" s="501"/>
      <c r="AB1775" s="517"/>
      <c r="AC1775" s="518"/>
      <c r="AD1775" s="582"/>
      <c r="AE1775" s="494"/>
      <c r="AF1775" s="494"/>
      <c r="AG1775" s="494"/>
    </row>
    <row r="1776" spans="2:33">
      <c r="B1776" s="786"/>
      <c r="C1776" s="850"/>
      <c r="D1776" s="818"/>
      <c r="E1776" s="791"/>
      <c r="F1776" s="778"/>
      <c r="G1776" s="794"/>
      <c r="H1776" s="458" t="s">
        <v>185</v>
      </c>
      <c r="I1776" s="252"/>
      <c r="J1776" s="448">
        <f t="shared" si="141"/>
        <v>0</v>
      </c>
      <c r="K1776" s="439" t="e">
        <f>#REF!*(1-$O$5)</f>
        <v>#REF!</v>
      </c>
      <c r="L1776" s="797"/>
      <c r="M1776" s="800"/>
      <c r="N1776" s="778"/>
      <c r="O1776" s="778"/>
      <c r="P1776" s="781"/>
      <c r="Q1776" s="781"/>
      <c r="R1776" s="784"/>
      <c r="U1776" s="562"/>
      <c r="V1776" s="567"/>
      <c r="W1776" s="561"/>
      <c r="X1776" s="569"/>
      <c r="Y1776" s="587"/>
      <c r="Z1776" s="494"/>
      <c r="AA1776" s="501"/>
      <c r="AB1776" s="517"/>
      <c r="AC1776" s="518"/>
      <c r="AD1776" s="582"/>
      <c r="AE1776" s="494"/>
      <c r="AF1776" s="494"/>
      <c r="AG1776" s="494"/>
    </row>
    <row r="1777" spans="2:34">
      <c r="B1777" s="786"/>
      <c r="C1777" s="850"/>
      <c r="D1777" s="818"/>
      <c r="E1777" s="791"/>
      <c r="F1777" s="778"/>
      <c r="G1777" s="794"/>
      <c r="H1777" s="458" t="s">
        <v>220</v>
      </c>
      <c r="I1777" s="252"/>
      <c r="J1777" s="448">
        <f t="shared" si="141"/>
        <v>0</v>
      </c>
      <c r="K1777" s="439" t="e">
        <f>#REF!*(1-$O$5)</f>
        <v>#REF!</v>
      </c>
      <c r="L1777" s="797"/>
      <c r="M1777" s="800"/>
      <c r="N1777" s="778"/>
      <c r="O1777" s="778"/>
      <c r="P1777" s="781"/>
      <c r="Q1777" s="781"/>
      <c r="R1777" s="784"/>
      <c r="U1777" s="562"/>
      <c r="V1777" s="567"/>
      <c r="W1777" s="561"/>
      <c r="X1777" s="569"/>
      <c r="Y1777" s="587"/>
      <c r="Z1777" s="494"/>
      <c r="AA1777" s="501"/>
      <c r="AB1777" s="517"/>
      <c r="AC1777" s="518"/>
      <c r="AD1777" s="582"/>
      <c r="AE1777" s="494"/>
      <c r="AF1777" s="494"/>
      <c r="AG1777" s="494"/>
    </row>
    <row r="1778" spans="2:34">
      <c r="B1778" s="786"/>
      <c r="C1778" s="850"/>
      <c r="D1778" s="819"/>
      <c r="E1778" s="791"/>
      <c r="F1778" s="779"/>
      <c r="G1778" s="795"/>
      <c r="H1778" s="458" t="s">
        <v>226</v>
      </c>
      <c r="I1778" s="252"/>
      <c r="J1778" s="448">
        <f t="shared" si="141"/>
        <v>0</v>
      </c>
      <c r="K1778" s="439" t="e">
        <f>#REF!*(1-$O$5)</f>
        <v>#REF!</v>
      </c>
      <c r="L1778" s="798"/>
      <c r="M1778" s="801"/>
      <c r="N1778" s="779"/>
      <c r="O1778" s="779"/>
      <c r="P1778" s="782"/>
      <c r="Q1778" s="782"/>
      <c r="R1778" s="785"/>
      <c r="U1778" s="562"/>
      <c r="V1778" s="567"/>
      <c r="W1778" s="561"/>
      <c r="X1778" s="569"/>
      <c r="Y1778" s="587"/>
      <c r="Z1778" s="494"/>
      <c r="AA1778" s="501"/>
      <c r="AB1778" s="517"/>
      <c r="AC1778" s="518"/>
      <c r="AD1778" s="582"/>
      <c r="AE1778" s="494"/>
      <c r="AF1778" s="494"/>
      <c r="AG1778" s="494"/>
    </row>
    <row r="1779" spans="2:34">
      <c r="B1779" s="786">
        <v>434</v>
      </c>
      <c r="C1779" s="850" t="s">
        <v>964</v>
      </c>
      <c r="D1779" s="817"/>
      <c r="E1779" s="791">
        <f t="shared" si="142"/>
        <v>0</v>
      </c>
      <c r="F1779" s="777">
        <f>E1779</f>
        <v>0</v>
      </c>
      <c r="G1779" s="793" t="e">
        <f>F1779*(1+$L$5)</f>
        <v>#REF!</v>
      </c>
      <c r="H1779" s="458" t="s">
        <v>207</v>
      </c>
      <c r="I1779" s="252"/>
      <c r="J1779" s="448">
        <f t="shared" si="141"/>
        <v>0</v>
      </c>
      <c r="K1779" s="439" t="e">
        <f>#REF!*(1-$O$5)</f>
        <v>#REF!</v>
      </c>
      <c r="L1779" s="796" t="e">
        <f>SUM(K1779*J1779,J1780*K1780,J1781*K1781,J1782*K1782)</f>
        <v>#REF!</v>
      </c>
      <c r="M1779" s="799">
        <v>11</v>
      </c>
      <c r="N1779" s="777" t="e">
        <f>L1779*M1779</f>
        <v>#REF!</v>
      </c>
      <c r="O1779" s="777" t="e">
        <f>N1779*(1+$R$5)</f>
        <v>#REF!</v>
      </c>
      <c r="P1779" s="780" t="e">
        <f>F1779+N1779</f>
        <v>#REF!</v>
      </c>
      <c r="Q1779" s="780" t="e">
        <f>O1779+G1779</f>
        <v>#REF!</v>
      </c>
      <c r="R1779" s="783" t="e">
        <f>Q1779*(1+$U$5)</f>
        <v>#REF!</v>
      </c>
      <c r="U1779" s="562"/>
      <c r="V1779" s="567"/>
      <c r="W1779" s="561"/>
      <c r="X1779" s="569"/>
      <c r="Y1779" s="587"/>
      <c r="Z1779" s="494"/>
      <c r="AA1779" s="501"/>
      <c r="AB1779" s="517"/>
      <c r="AC1779" s="518"/>
      <c r="AD1779" s="582"/>
      <c r="AE1779" s="494"/>
      <c r="AF1779" s="494"/>
      <c r="AG1779" s="494"/>
    </row>
    <row r="1780" spans="2:34">
      <c r="B1780" s="786"/>
      <c r="C1780" s="850"/>
      <c r="D1780" s="818"/>
      <c r="E1780" s="791"/>
      <c r="F1780" s="778"/>
      <c r="G1780" s="794"/>
      <c r="H1780" s="458" t="s">
        <v>185</v>
      </c>
      <c r="I1780" s="252"/>
      <c r="J1780" s="448">
        <f t="shared" si="141"/>
        <v>0</v>
      </c>
      <c r="K1780" s="439" t="e">
        <f>#REF!*(1-$O$5)</f>
        <v>#REF!</v>
      </c>
      <c r="L1780" s="797"/>
      <c r="M1780" s="800"/>
      <c r="N1780" s="778"/>
      <c r="O1780" s="778"/>
      <c r="P1780" s="781"/>
      <c r="Q1780" s="781"/>
      <c r="R1780" s="784"/>
      <c r="U1780" s="562"/>
      <c r="V1780" s="567"/>
      <c r="W1780" s="561"/>
      <c r="X1780" s="569"/>
      <c r="Y1780" s="587"/>
      <c r="Z1780" s="494"/>
      <c r="AA1780" s="501"/>
      <c r="AB1780" s="517"/>
      <c r="AC1780" s="518"/>
      <c r="AD1780" s="582"/>
      <c r="AE1780" s="494"/>
      <c r="AF1780" s="494"/>
      <c r="AG1780" s="494"/>
    </row>
    <row r="1781" spans="2:34">
      <c r="B1781" s="786"/>
      <c r="C1781" s="850"/>
      <c r="D1781" s="818"/>
      <c r="E1781" s="791"/>
      <c r="F1781" s="778"/>
      <c r="G1781" s="794"/>
      <c r="H1781" s="458" t="s">
        <v>220</v>
      </c>
      <c r="I1781" s="252"/>
      <c r="J1781" s="448">
        <f t="shared" si="141"/>
        <v>0</v>
      </c>
      <c r="K1781" s="439" t="e">
        <f>#REF!*(1-$O$5)</f>
        <v>#REF!</v>
      </c>
      <c r="L1781" s="797"/>
      <c r="M1781" s="800"/>
      <c r="N1781" s="778"/>
      <c r="O1781" s="778"/>
      <c r="P1781" s="781"/>
      <c r="Q1781" s="781"/>
      <c r="R1781" s="784"/>
      <c r="U1781" s="562"/>
      <c r="V1781" s="567"/>
      <c r="W1781" s="561"/>
      <c r="X1781" s="569"/>
      <c r="Y1781" s="587"/>
      <c r="Z1781" s="494"/>
      <c r="AA1781" s="501"/>
      <c r="AB1781" s="517"/>
      <c r="AC1781" s="518"/>
      <c r="AD1781" s="582"/>
      <c r="AE1781" s="494"/>
      <c r="AF1781" s="494"/>
      <c r="AG1781" s="494"/>
    </row>
    <row r="1782" spans="2:34">
      <c r="B1782" s="786"/>
      <c r="C1782" s="850"/>
      <c r="D1782" s="819"/>
      <c r="E1782" s="791"/>
      <c r="F1782" s="779"/>
      <c r="G1782" s="795"/>
      <c r="H1782" s="458" t="s">
        <v>226</v>
      </c>
      <c r="I1782" s="252"/>
      <c r="J1782" s="448">
        <f t="shared" si="141"/>
        <v>0</v>
      </c>
      <c r="K1782" s="439" t="e">
        <f>#REF!*(1-$O$5)</f>
        <v>#REF!</v>
      </c>
      <c r="L1782" s="798"/>
      <c r="M1782" s="801"/>
      <c r="N1782" s="779"/>
      <c r="O1782" s="779"/>
      <c r="P1782" s="782"/>
      <c r="Q1782" s="782"/>
      <c r="R1782" s="785"/>
      <c r="U1782" s="562"/>
      <c r="V1782" s="567"/>
      <c r="W1782" s="561"/>
      <c r="X1782" s="569"/>
      <c r="Y1782" s="587"/>
      <c r="Z1782" s="494"/>
      <c r="AA1782" s="501"/>
      <c r="AB1782" s="517"/>
      <c r="AC1782" s="518"/>
      <c r="AD1782" s="582"/>
      <c r="AE1782" s="494"/>
      <c r="AF1782" s="494"/>
      <c r="AG1782" s="494"/>
    </row>
    <row r="1783" spans="2:34">
      <c r="B1783" s="786">
        <v>435</v>
      </c>
      <c r="C1783" s="850" t="s">
        <v>965</v>
      </c>
      <c r="D1783" s="817"/>
      <c r="E1783" s="791">
        <f t="shared" si="142"/>
        <v>0</v>
      </c>
      <c r="F1783" s="777">
        <f>E1783</f>
        <v>0</v>
      </c>
      <c r="G1783" s="793" t="e">
        <f>F1783*(1+$L$5)</f>
        <v>#REF!</v>
      </c>
      <c r="H1783" s="458" t="s">
        <v>207</v>
      </c>
      <c r="I1783" s="252"/>
      <c r="J1783" s="448">
        <f t="shared" si="141"/>
        <v>0</v>
      </c>
      <c r="K1783" s="439" t="e">
        <f>#REF!*(1-$O$5)</f>
        <v>#REF!</v>
      </c>
      <c r="L1783" s="796" t="e">
        <f>SUM(K1783*J1783,J1784*K1784,J1785*K1785,J1786*K1786)</f>
        <v>#REF!</v>
      </c>
      <c r="M1783" s="799">
        <v>12</v>
      </c>
      <c r="N1783" s="777" t="e">
        <f>L1783*M1783</f>
        <v>#REF!</v>
      </c>
      <c r="O1783" s="777" t="e">
        <f>N1783*(1+$R$5)</f>
        <v>#REF!</v>
      </c>
      <c r="P1783" s="780" t="e">
        <f>F1783+N1783</f>
        <v>#REF!</v>
      </c>
      <c r="Q1783" s="780" t="e">
        <f>O1783+G1783</f>
        <v>#REF!</v>
      </c>
      <c r="R1783" s="783" t="e">
        <f>Q1783*(1+$U$5)</f>
        <v>#REF!</v>
      </c>
      <c r="U1783" s="562"/>
      <c r="V1783" s="567"/>
      <c r="W1783" s="561"/>
      <c r="X1783" s="569"/>
      <c r="Y1783" s="587"/>
      <c r="Z1783" s="494"/>
      <c r="AA1783" s="501"/>
      <c r="AB1783" s="517"/>
      <c r="AC1783" s="518"/>
      <c r="AD1783" s="582"/>
      <c r="AE1783" s="494"/>
      <c r="AF1783" s="494"/>
      <c r="AG1783" s="494"/>
    </row>
    <row r="1784" spans="2:34">
      <c r="B1784" s="786"/>
      <c r="C1784" s="850"/>
      <c r="D1784" s="818"/>
      <c r="E1784" s="791"/>
      <c r="F1784" s="778"/>
      <c r="G1784" s="794"/>
      <c r="H1784" s="458" t="s">
        <v>185</v>
      </c>
      <c r="I1784" s="252"/>
      <c r="J1784" s="448">
        <f t="shared" si="141"/>
        <v>0</v>
      </c>
      <c r="K1784" s="439" t="e">
        <f>#REF!*(1-$O$5)</f>
        <v>#REF!</v>
      </c>
      <c r="L1784" s="797"/>
      <c r="M1784" s="800"/>
      <c r="N1784" s="778"/>
      <c r="O1784" s="778"/>
      <c r="P1784" s="781"/>
      <c r="Q1784" s="781"/>
      <c r="R1784" s="784"/>
      <c r="U1784" s="562"/>
      <c r="V1784" s="567"/>
      <c r="W1784" s="561"/>
      <c r="X1784" s="569"/>
      <c r="Y1784" s="587"/>
      <c r="Z1784" s="494"/>
      <c r="AA1784" s="501"/>
      <c r="AB1784" s="517"/>
      <c r="AC1784" s="518"/>
      <c r="AD1784" s="582"/>
      <c r="AE1784" s="494"/>
      <c r="AF1784" s="494"/>
      <c r="AG1784" s="494"/>
    </row>
    <row r="1785" spans="2:34">
      <c r="B1785" s="786"/>
      <c r="C1785" s="850"/>
      <c r="D1785" s="818"/>
      <c r="E1785" s="791"/>
      <c r="F1785" s="778"/>
      <c r="G1785" s="794"/>
      <c r="H1785" s="458" t="s">
        <v>220</v>
      </c>
      <c r="I1785" s="252"/>
      <c r="J1785" s="448">
        <f t="shared" si="141"/>
        <v>0</v>
      </c>
      <c r="K1785" s="439" t="e">
        <f>#REF!*(1-$O$5)</f>
        <v>#REF!</v>
      </c>
      <c r="L1785" s="797"/>
      <c r="M1785" s="800"/>
      <c r="N1785" s="778"/>
      <c r="O1785" s="778"/>
      <c r="P1785" s="781"/>
      <c r="Q1785" s="781"/>
      <c r="R1785" s="784"/>
      <c r="U1785" s="562"/>
      <c r="V1785" s="567"/>
      <c r="W1785" s="561"/>
      <c r="X1785" s="569"/>
      <c r="Y1785" s="587"/>
      <c r="Z1785" s="494"/>
      <c r="AA1785" s="501"/>
      <c r="AB1785" s="517"/>
      <c r="AC1785" s="518"/>
      <c r="AD1785" s="582"/>
      <c r="AE1785" s="494"/>
      <c r="AF1785" s="494"/>
      <c r="AG1785" s="494"/>
    </row>
    <row r="1786" spans="2:34">
      <c r="B1786" s="786"/>
      <c r="C1786" s="850"/>
      <c r="D1786" s="819"/>
      <c r="E1786" s="791"/>
      <c r="F1786" s="779"/>
      <c r="G1786" s="795"/>
      <c r="H1786" s="458" t="s">
        <v>226</v>
      </c>
      <c r="I1786" s="252"/>
      <c r="J1786" s="448">
        <f t="shared" si="141"/>
        <v>0</v>
      </c>
      <c r="K1786" s="439" t="e">
        <f>#REF!*(1-$O$5)</f>
        <v>#REF!</v>
      </c>
      <c r="L1786" s="798"/>
      <c r="M1786" s="801"/>
      <c r="N1786" s="779"/>
      <c r="O1786" s="779"/>
      <c r="P1786" s="782"/>
      <c r="Q1786" s="782"/>
      <c r="R1786" s="785"/>
      <c r="U1786" s="562"/>
      <c r="V1786" s="567"/>
      <c r="W1786" s="561"/>
      <c r="X1786" s="569"/>
      <c r="Y1786" s="587"/>
      <c r="Z1786" s="494"/>
      <c r="AA1786" s="501"/>
      <c r="AB1786" s="517"/>
      <c r="AC1786" s="518"/>
      <c r="AD1786" s="582"/>
      <c r="AE1786" s="494"/>
      <c r="AF1786" s="494"/>
      <c r="AG1786" s="494"/>
    </row>
    <row r="1787" spans="2:34">
      <c r="B1787" s="786">
        <v>436</v>
      </c>
      <c r="C1787" s="850" t="s">
        <v>966</v>
      </c>
      <c r="D1787" s="817"/>
      <c r="E1787" s="791">
        <f t="shared" si="142"/>
        <v>0</v>
      </c>
      <c r="F1787" s="777">
        <f>E1787</f>
        <v>0</v>
      </c>
      <c r="G1787" s="793" t="e">
        <f>F1787*(1+$L$5)</f>
        <v>#REF!</v>
      </c>
      <c r="H1787" s="458" t="s">
        <v>207</v>
      </c>
      <c r="I1787" s="252"/>
      <c r="J1787" s="448">
        <f t="shared" si="141"/>
        <v>0</v>
      </c>
      <c r="K1787" s="439" t="e">
        <f>#REF!*(1-$O$5)</f>
        <v>#REF!</v>
      </c>
      <c r="L1787" s="796" t="e">
        <f>SUM(K1787*J1787,J1788*K1788,J1789*K1789,J1790*K1790)</f>
        <v>#REF!</v>
      </c>
      <c r="M1787" s="799">
        <v>13</v>
      </c>
      <c r="N1787" s="777" t="e">
        <f>L1787*M1787</f>
        <v>#REF!</v>
      </c>
      <c r="O1787" s="777" t="e">
        <f>N1787*(1+$R$5)</f>
        <v>#REF!</v>
      </c>
      <c r="P1787" s="780" t="e">
        <f>F1787+N1787</f>
        <v>#REF!</v>
      </c>
      <c r="Q1787" s="780" t="e">
        <f>O1787+G1787</f>
        <v>#REF!</v>
      </c>
      <c r="R1787" s="783" t="e">
        <f>Q1787*(1+$U$5)</f>
        <v>#REF!</v>
      </c>
      <c r="U1787" s="562"/>
      <c r="V1787" s="567"/>
      <c r="W1787" s="561"/>
      <c r="X1787" s="569"/>
      <c r="Y1787" s="587"/>
      <c r="Z1787" s="494"/>
      <c r="AA1787" s="501"/>
      <c r="AB1787" s="517"/>
      <c r="AC1787" s="518"/>
      <c r="AD1787" s="582"/>
      <c r="AE1787" s="494"/>
      <c r="AF1787" s="494"/>
      <c r="AG1787" s="494"/>
    </row>
    <row r="1788" spans="2:34">
      <c r="B1788" s="786"/>
      <c r="C1788" s="850"/>
      <c r="D1788" s="818"/>
      <c r="E1788" s="791"/>
      <c r="F1788" s="778"/>
      <c r="G1788" s="794"/>
      <c r="H1788" s="458" t="s">
        <v>185</v>
      </c>
      <c r="I1788" s="252"/>
      <c r="J1788" s="448">
        <f t="shared" si="141"/>
        <v>0</v>
      </c>
      <c r="K1788" s="439" t="e">
        <f>#REF!*(1-$O$5)</f>
        <v>#REF!</v>
      </c>
      <c r="L1788" s="797"/>
      <c r="M1788" s="800"/>
      <c r="N1788" s="778"/>
      <c r="O1788" s="778"/>
      <c r="P1788" s="781"/>
      <c r="Q1788" s="781"/>
      <c r="R1788" s="784"/>
      <c r="U1788" s="562"/>
      <c r="V1788" s="567"/>
      <c r="W1788" s="561"/>
      <c r="X1788" s="569"/>
      <c r="Y1788" s="587"/>
      <c r="Z1788" s="494"/>
      <c r="AA1788" s="501"/>
      <c r="AB1788" s="517"/>
      <c r="AC1788" s="518"/>
      <c r="AD1788" s="582"/>
      <c r="AE1788" s="494"/>
      <c r="AF1788" s="494"/>
      <c r="AG1788" s="494"/>
    </row>
    <row r="1789" spans="2:34">
      <c r="B1789" s="786"/>
      <c r="C1789" s="850"/>
      <c r="D1789" s="818"/>
      <c r="E1789" s="791"/>
      <c r="F1789" s="778"/>
      <c r="G1789" s="794"/>
      <c r="H1789" s="458" t="s">
        <v>220</v>
      </c>
      <c r="I1789" s="252"/>
      <c r="J1789" s="448">
        <f t="shared" si="141"/>
        <v>0</v>
      </c>
      <c r="K1789" s="439" t="e">
        <f>#REF!*(1-$O$5)</f>
        <v>#REF!</v>
      </c>
      <c r="L1789" s="797"/>
      <c r="M1789" s="800"/>
      <c r="N1789" s="778"/>
      <c r="O1789" s="778"/>
      <c r="P1789" s="781"/>
      <c r="Q1789" s="781"/>
      <c r="R1789" s="784"/>
      <c r="U1789" s="562"/>
      <c r="V1789" s="567"/>
      <c r="W1789" s="561"/>
      <c r="X1789" s="569"/>
      <c r="Y1789" s="587"/>
      <c r="Z1789" s="494"/>
      <c r="AA1789" s="501"/>
      <c r="AB1789" s="517"/>
      <c r="AC1789" s="518"/>
      <c r="AD1789" s="582"/>
      <c r="AE1789" s="494"/>
      <c r="AF1789" s="494"/>
      <c r="AG1789" s="494"/>
    </row>
    <row r="1790" spans="2:34">
      <c r="B1790" s="786"/>
      <c r="C1790" s="850"/>
      <c r="D1790" s="819"/>
      <c r="E1790" s="791"/>
      <c r="F1790" s="779"/>
      <c r="G1790" s="795"/>
      <c r="H1790" s="458" t="s">
        <v>226</v>
      </c>
      <c r="I1790" s="252"/>
      <c r="J1790" s="448">
        <f t="shared" si="141"/>
        <v>0</v>
      </c>
      <c r="K1790" s="439" t="e">
        <f>#REF!*(1-$O$5)</f>
        <v>#REF!</v>
      </c>
      <c r="L1790" s="798"/>
      <c r="M1790" s="801"/>
      <c r="N1790" s="779"/>
      <c r="O1790" s="779"/>
      <c r="P1790" s="782"/>
      <c r="Q1790" s="782"/>
      <c r="R1790" s="785"/>
      <c r="U1790" s="562"/>
      <c r="V1790" s="567"/>
      <c r="W1790" s="561"/>
      <c r="X1790" s="569"/>
      <c r="Y1790" s="587"/>
      <c r="Z1790" s="494"/>
      <c r="AA1790" s="501"/>
      <c r="AB1790" s="517"/>
      <c r="AC1790" s="518"/>
      <c r="AD1790" s="582"/>
      <c r="AE1790" s="494"/>
      <c r="AF1790" s="494"/>
      <c r="AG1790" s="494"/>
    </row>
    <row r="1791" spans="2:34" s="494" customFormat="1" ht="24.75" customHeight="1">
      <c r="B1791" s="462"/>
      <c r="C1791" s="531"/>
      <c r="H1791" s="561"/>
      <c r="I1791" s="554"/>
      <c r="J1791" s="574"/>
      <c r="K1791" s="550"/>
      <c r="M1791" s="501"/>
      <c r="N1791" s="517"/>
      <c r="O1791" s="518"/>
      <c r="P1791" s="574"/>
      <c r="Q1791" s="557"/>
      <c r="R1791" s="505"/>
      <c r="S1791" s="505"/>
      <c r="T1791" s="541"/>
      <c r="U1791" s="541"/>
      <c r="V1791" s="541"/>
      <c r="Y1791" s="462"/>
      <c r="Z1791" s="569"/>
      <c r="AE1791" s="501"/>
      <c r="AF1791" s="517"/>
      <c r="AG1791" s="518"/>
      <c r="AH1791" s="574"/>
    </row>
    <row r="1792" spans="2:34" s="494" customFormat="1" ht="27.75" hidden="1" customHeight="1">
      <c r="B1792" s="462"/>
      <c r="C1792" s="531"/>
      <c r="H1792" s="584">
        <f>F4</f>
        <v>0</v>
      </c>
      <c r="I1792" s="554"/>
      <c r="J1792" s="574"/>
      <c r="K1792" s="550"/>
      <c r="M1792" s="501"/>
      <c r="N1792" s="517"/>
      <c r="O1792" s="518"/>
      <c r="P1792" s="574"/>
      <c r="Q1792" s="557"/>
      <c r="R1792" s="505"/>
      <c r="S1792" s="505"/>
      <c r="T1792" s="541"/>
      <c r="U1792" s="541"/>
      <c r="V1792" s="541"/>
      <c r="Y1792" s="462"/>
      <c r="Z1792" s="569"/>
      <c r="AE1792" s="501"/>
      <c r="AF1792" s="517"/>
      <c r="AG1792" s="518"/>
      <c r="AH1792" s="574"/>
    </row>
    <row r="1793" spans="2:33" ht="64.5" customHeight="1">
      <c r="B1793" s="449" t="s">
        <v>154</v>
      </c>
      <c r="C1793" s="430" t="s">
        <v>304</v>
      </c>
      <c r="D1793" s="444" t="s">
        <v>235</v>
      </c>
      <c r="E1793" s="444" t="s">
        <v>236</v>
      </c>
      <c r="F1793" s="446" t="s">
        <v>247</v>
      </c>
      <c r="G1793" s="434" t="s">
        <v>465</v>
      </c>
      <c r="H1793" s="435" t="s">
        <v>182</v>
      </c>
      <c r="I1793" s="437" t="s">
        <v>227</v>
      </c>
      <c r="J1793" s="437" t="s">
        <v>225</v>
      </c>
      <c r="K1793" s="437" t="s">
        <v>237</v>
      </c>
      <c r="L1793" s="437" t="s">
        <v>240</v>
      </c>
      <c r="M1793" s="437" t="s">
        <v>269</v>
      </c>
      <c r="N1793" s="437" t="s">
        <v>245</v>
      </c>
      <c r="O1793" s="437" t="s">
        <v>466</v>
      </c>
      <c r="P1793" s="456" t="s">
        <v>246</v>
      </c>
      <c r="Q1793" s="456" t="s">
        <v>316</v>
      </c>
      <c r="R1793" s="456" t="s">
        <v>391</v>
      </c>
      <c r="W1793" s="494"/>
      <c r="X1793" s="494"/>
      <c r="Y1793" s="494"/>
      <c r="Z1793" s="494"/>
      <c r="AA1793" s="484"/>
      <c r="AB1793" s="484"/>
      <c r="AC1793" s="513"/>
      <c r="AD1793" s="484"/>
      <c r="AE1793" s="494"/>
      <c r="AF1793" s="494"/>
      <c r="AG1793" s="494"/>
    </row>
    <row r="1794" spans="2:33">
      <c r="B1794" s="786">
        <v>437</v>
      </c>
      <c r="C1794" s="905" t="s">
        <v>986</v>
      </c>
      <c r="D1794" s="790"/>
      <c r="E1794" s="791">
        <f t="shared" ref="E1794" si="143">D1794*$I$5</f>
        <v>0</v>
      </c>
      <c r="F1794" s="777">
        <f>E1794</f>
        <v>0</v>
      </c>
      <c r="G1794" s="793" t="e">
        <f>F1794*(1+$L$5)</f>
        <v>#REF!</v>
      </c>
      <c r="H1794" s="458" t="s">
        <v>207</v>
      </c>
      <c r="I1794" s="252"/>
      <c r="J1794" s="448">
        <f t="shared" ref="J1794:J1857" si="144">I1794/60</f>
        <v>0</v>
      </c>
      <c r="K1794" s="439" t="e">
        <f>#REF!*(1-$O$5)</f>
        <v>#REF!</v>
      </c>
      <c r="L1794" s="796" t="e">
        <f>SUM(K1794*J1794,J1795*K1795,J1796*K1796,J1797*K1797)</f>
        <v>#REF!</v>
      </c>
      <c r="M1794" s="799">
        <v>1</v>
      </c>
      <c r="N1794" s="777" t="e">
        <f>L1794*M1794</f>
        <v>#REF!</v>
      </c>
      <c r="O1794" s="777" t="e">
        <f>N1794*(1+$R$5)</f>
        <v>#REF!</v>
      </c>
      <c r="P1794" s="780" t="e">
        <f>F1794+N1794</f>
        <v>#REF!</v>
      </c>
      <c r="Q1794" s="780" t="e">
        <f>O1794+G1794</f>
        <v>#REF!</v>
      </c>
      <c r="R1794" s="783" t="e">
        <f>Q1794*(1+$U$5)</f>
        <v>#REF!</v>
      </c>
      <c r="U1794" s="851"/>
      <c r="V1794" s="852"/>
      <c r="W1794" s="890"/>
      <c r="X1794" s="902"/>
      <c r="Y1794" s="921"/>
      <c r="Z1794" s="494"/>
      <c r="AA1794" s="501"/>
      <c r="AB1794" s="517"/>
      <c r="AC1794" s="518"/>
      <c r="AD1794" s="582"/>
      <c r="AE1794" s="494"/>
      <c r="AF1794" s="494"/>
      <c r="AG1794" s="494"/>
    </row>
    <row r="1795" spans="2:33">
      <c r="B1795" s="786"/>
      <c r="C1795" s="903"/>
      <c r="D1795" s="790"/>
      <c r="E1795" s="791"/>
      <c r="F1795" s="778"/>
      <c r="G1795" s="794"/>
      <c r="H1795" s="458" t="s">
        <v>185</v>
      </c>
      <c r="I1795" s="252"/>
      <c r="J1795" s="448">
        <f t="shared" si="144"/>
        <v>0</v>
      </c>
      <c r="K1795" s="439" t="e">
        <f>#REF!*(1-$O$5)</f>
        <v>#REF!</v>
      </c>
      <c r="L1795" s="797"/>
      <c r="M1795" s="800"/>
      <c r="N1795" s="778"/>
      <c r="O1795" s="778"/>
      <c r="P1795" s="781"/>
      <c r="Q1795" s="781"/>
      <c r="R1795" s="784"/>
      <c r="U1795" s="851"/>
      <c r="V1795" s="852"/>
      <c r="W1795" s="890"/>
      <c r="X1795" s="902"/>
      <c r="Y1795" s="921"/>
      <c r="Z1795" s="494"/>
      <c r="AA1795" s="501"/>
      <c r="AB1795" s="517"/>
      <c r="AC1795" s="518"/>
      <c r="AD1795" s="582"/>
      <c r="AE1795" s="494"/>
      <c r="AF1795" s="494"/>
      <c r="AG1795" s="494"/>
    </row>
    <row r="1796" spans="2:33">
      <c r="B1796" s="786"/>
      <c r="C1796" s="903"/>
      <c r="D1796" s="790"/>
      <c r="E1796" s="791"/>
      <c r="F1796" s="778"/>
      <c r="G1796" s="794"/>
      <c r="H1796" s="458" t="s">
        <v>220</v>
      </c>
      <c r="I1796" s="252"/>
      <c r="J1796" s="448">
        <f t="shared" si="144"/>
        <v>0</v>
      </c>
      <c r="K1796" s="439" t="e">
        <f>#REF!*(1-$O$5)</f>
        <v>#REF!</v>
      </c>
      <c r="L1796" s="797"/>
      <c r="M1796" s="800"/>
      <c r="N1796" s="778"/>
      <c r="O1796" s="778"/>
      <c r="P1796" s="781"/>
      <c r="Q1796" s="781"/>
      <c r="R1796" s="784"/>
      <c r="U1796" s="851"/>
      <c r="V1796" s="852"/>
      <c r="W1796" s="890"/>
      <c r="X1796" s="902"/>
      <c r="Y1796" s="921"/>
      <c r="Z1796" s="494"/>
      <c r="AA1796" s="501"/>
      <c r="AB1796" s="517"/>
      <c r="AC1796" s="518"/>
      <c r="AD1796" s="582"/>
      <c r="AE1796" s="494"/>
      <c r="AF1796" s="494"/>
      <c r="AG1796" s="494"/>
    </row>
    <row r="1797" spans="2:33">
      <c r="B1797" s="786"/>
      <c r="C1797" s="903"/>
      <c r="D1797" s="790"/>
      <c r="E1797" s="791"/>
      <c r="F1797" s="779"/>
      <c r="G1797" s="795"/>
      <c r="H1797" s="458" t="s">
        <v>226</v>
      </c>
      <c r="I1797" s="252"/>
      <c r="J1797" s="448">
        <f t="shared" si="144"/>
        <v>0</v>
      </c>
      <c r="K1797" s="439" t="e">
        <f>#REF!*(1-$O$5)</f>
        <v>#REF!</v>
      </c>
      <c r="L1797" s="798"/>
      <c r="M1797" s="801"/>
      <c r="N1797" s="779"/>
      <c r="O1797" s="779"/>
      <c r="P1797" s="782"/>
      <c r="Q1797" s="782"/>
      <c r="R1797" s="785"/>
      <c r="U1797" s="851"/>
      <c r="V1797" s="852"/>
      <c r="W1797" s="890"/>
      <c r="X1797" s="902"/>
      <c r="Y1797" s="921"/>
      <c r="Z1797" s="494"/>
      <c r="AA1797" s="501"/>
      <c r="AB1797" s="517"/>
      <c r="AC1797" s="518"/>
      <c r="AD1797" s="582"/>
      <c r="AE1797" s="494"/>
      <c r="AF1797" s="494"/>
      <c r="AG1797" s="494"/>
    </row>
    <row r="1798" spans="2:33">
      <c r="B1798" s="786">
        <v>438</v>
      </c>
      <c r="C1798" s="905" t="s">
        <v>970</v>
      </c>
      <c r="D1798" s="790"/>
      <c r="E1798" s="791">
        <f t="shared" ref="E1798:E1858" si="145">D1798*$I$5</f>
        <v>0</v>
      </c>
      <c r="F1798" s="777">
        <f>E1798</f>
        <v>0</v>
      </c>
      <c r="G1798" s="793" t="e">
        <f>F1798*(1+$L$5)</f>
        <v>#REF!</v>
      </c>
      <c r="H1798" s="458" t="s">
        <v>207</v>
      </c>
      <c r="I1798" s="252"/>
      <c r="J1798" s="448">
        <f t="shared" si="144"/>
        <v>0</v>
      </c>
      <c r="K1798" s="439" t="e">
        <f>#REF!*(1-$O$5)</f>
        <v>#REF!</v>
      </c>
      <c r="L1798" s="796" t="e">
        <f>SUM(K1798*J1798,J1799*K1799,J1800*K1800,J1801*K1801)</f>
        <v>#REF!</v>
      </c>
      <c r="M1798" s="260"/>
      <c r="N1798" s="777" t="e">
        <f>L1798*M1798</f>
        <v>#REF!</v>
      </c>
      <c r="O1798" s="777" t="e">
        <f>N1798*(1+$R$5)</f>
        <v>#REF!</v>
      </c>
      <c r="P1798" s="780" t="e">
        <f>F1798+N1798</f>
        <v>#REF!</v>
      </c>
      <c r="Q1798" s="780" t="e">
        <f>O1798+G1798</f>
        <v>#REF!</v>
      </c>
      <c r="R1798" s="783" t="e">
        <f>Q1798*(1+$U$5)</f>
        <v>#REF!</v>
      </c>
      <c r="U1798" s="562"/>
      <c r="V1798" s="567"/>
      <c r="W1798" s="561"/>
      <c r="X1798" s="505"/>
      <c r="Y1798" s="587"/>
      <c r="Z1798" s="494"/>
      <c r="AA1798" s="501"/>
      <c r="AB1798" s="517"/>
      <c r="AC1798" s="518"/>
      <c r="AD1798" s="582"/>
      <c r="AE1798" s="494"/>
      <c r="AF1798" s="494"/>
      <c r="AG1798" s="494"/>
    </row>
    <row r="1799" spans="2:33">
      <c r="B1799" s="786"/>
      <c r="C1799" s="903"/>
      <c r="D1799" s="790"/>
      <c r="E1799" s="791"/>
      <c r="F1799" s="778"/>
      <c r="G1799" s="794"/>
      <c r="H1799" s="458" t="s">
        <v>185</v>
      </c>
      <c r="I1799" s="252"/>
      <c r="J1799" s="448">
        <f t="shared" si="144"/>
        <v>0</v>
      </c>
      <c r="K1799" s="439" t="e">
        <f>#REF!*(1-$O$5)</f>
        <v>#REF!</v>
      </c>
      <c r="L1799" s="797"/>
      <c r="M1799" s="260"/>
      <c r="N1799" s="778"/>
      <c r="O1799" s="778"/>
      <c r="P1799" s="781"/>
      <c r="Q1799" s="781"/>
      <c r="R1799" s="784"/>
      <c r="U1799" s="562"/>
      <c r="V1799" s="567"/>
      <c r="W1799" s="561"/>
      <c r="X1799" s="505"/>
      <c r="Y1799" s="587"/>
      <c r="Z1799" s="494"/>
      <c r="AA1799" s="501"/>
      <c r="AB1799" s="517"/>
      <c r="AC1799" s="518"/>
      <c r="AD1799" s="582"/>
      <c r="AE1799" s="494"/>
      <c r="AF1799" s="494"/>
      <c r="AG1799" s="494"/>
    </row>
    <row r="1800" spans="2:33">
      <c r="B1800" s="786"/>
      <c r="C1800" s="903"/>
      <c r="D1800" s="790"/>
      <c r="E1800" s="791"/>
      <c r="F1800" s="778"/>
      <c r="G1800" s="794"/>
      <c r="H1800" s="458" t="s">
        <v>220</v>
      </c>
      <c r="I1800" s="252"/>
      <c r="J1800" s="448">
        <f t="shared" si="144"/>
        <v>0</v>
      </c>
      <c r="K1800" s="439" t="e">
        <f>#REF!*(1-$O$5)</f>
        <v>#REF!</v>
      </c>
      <c r="L1800" s="797"/>
      <c r="M1800" s="260"/>
      <c r="N1800" s="778"/>
      <c r="O1800" s="778"/>
      <c r="P1800" s="781"/>
      <c r="Q1800" s="781"/>
      <c r="R1800" s="784"/>
      <c r="U1800" s="562"/>
      <c r="V1800" s="567"/>
      <c r="W1800" s="561"/>
      <c r="X1800" s="505"/>
      <c r="Y1800" s="587"/>
      <c r="Z1800" s="494"/>
      <c r="AA1800" s="501"/>
      <c r="AB1800" s="517"/>
      <c r="AC1800" s="518"/>
      <c r="AD1800" s="582"/>
      <c r="AE1800" s="494"/>
      <c r="AF1800" s="494"/>
      <c r="AG1800" s="494"/>
    </row>
    <row r="1801" spans="2:33">
      <c r="B1801" s="786"/>
      <c r="C1801" s="903"/>
      <c r="D1801" s="790"/>
      <c r="E1801" s="791"/>
      <c r="F1801" s="779"/>
      <c r="G1801" s="795"/>
      <c r="H1801" s="458" t="s">
        <v>226</v>
      </c>
      <c r="I1801" s="252"/>
      <c r="J1801" s="448">
        <f t="shared" si="144"/>
        <v>0</v>
      </c>
      <c r="K1801" s="439" t="e">
        <f>#REF!*(1-$O$5)</f>
        <v>#REF!</v>
      </c>
      <c r="L1801" s="798"/>
      <c r="M1801" s="260"/>
      <c r="N1801" s="779"/>
      <c r="O1801" s="779"/>
      <c r="P1801" s="782"/>
      <c r="Q1801" s="782"/>
      <c r="R1801" s="785"/>
      <c r="U1801" s="562"/>
      <c r="V1801" s="567"/>
      <c r="W1801" s="561"/>
      <c r="X1801" s="505"/>
      <c r="Y1801" s="587"/>
      <c r="Z1801" s="494"/>
      <c r="AA1801" s="501"/>
      <c r="AB1801" s="517"/>
      <c r="AC1801" s="518"/>
      <c r="AD1801" s="582"/>
      <c r="AE1801" s="494"/>
      <c r="AF1801" s="494"/>
      <c r="AG1801" s="494"/>
    </row>
    <row r="1802" spans="2:33">
      <c r="B1802" s="786">
        <v>439</v>
      </c>
      <c r="C1802" s="903" t="s">
        <v>971</v>
      </c>
      <c r="D1802" s="790"/>
      <c r="E1802" s="791">
        <f t="shared" si="145"/>
        <v>0</v>
      </c>
      <c r="F1802" s="777">
        <f>E1802</f>
        <v>0</v>
      </c>
      <c r="G1802" s="793" t="e">
        <f>F1802*(1+$L$5)</f>
        <v>#REF!</v>
      </c>
      <c r="H1802" s="458" t="s">
        <v>207</v>
      </c>
      <c r="I1802" s="252"/>
      <c r="J1802" s="448">
        <f t="shared" si="144"/>
        <v>0</v>
      </c>
      <c r="K1802" s="439" t="e">
        <f>#REF!*(1-$O$5)</f>
        <v>#REF!</v>
      </c>
      <c r="L1802" s="796" t="e">
        <f>SUM(K1802*J1802,J1803*K1803,J1804*K1804,J1805*K1805)</f>
        <v>#REF!</v>
      </c>
      <c r="M1802" s="799">
        <v>1</v>
      </c>
      <c r="N1802" s="777" t="e">
        <f>L1802*M1802</f>
        <v>#REF!</v>
      </c>
      <c r="O1802" s="777" t="e">
        <f>N1802*(1+$R$5)</f>
        <v>#REF!</v>
      </c>
      <c r="P1802" s="780" t="e">
        <f>F1802+N1802</f>
        <v>#REF!</v>
      </c>
      <c r="Q1802" s="780" t="e">
        <f>O1802+G1802</f>
        <v>#REF!</v>
      </c>
      <c r="R1802" s="783" t="e">
        <f>Q1802*(1+$U$5)</f>
        <v>#REF!</v>
      </c>
      <c r="U1802" s="851"/>
      <c r="V1802" s="852"/>
      <c r="W1802" s="890"/>
      <c r="X1802" s="902"/>
      <c r="Y1802" s="921"/>
      <c r="Z1802" s="494"/>
      <c r="AA1802" s="501"/>
      <c r="AB1802" s="517"/>
      <c r="AC1802" s="518"/>
      <c r="AD1802" s="582"/>
      <c r="AE1802" s="494"/>
      <c r="AF1802" s="494"/>
      <c r="AG1802" s="494"/>
    </row>
    <row r="1803" spans="2:33">
      <c r="B1803" s="786"/>
      <c r="C1803" s="903"/>
      <c r="D1803" s="790"/>
      <c r="E1803" s="791"/>
      <c r="F1803" s="778"/>
      <c r="G1803" s="794"/>
      <c r="H1803" s="458" t="s">
        <v>185</v>
      </c>
      <c r="I1803" s="252"/>
      <c r="J1803" s="448">
        <f t="shared" si="144"/>
        <v>0</v>
      </c>
      <c r="K1803" s="439" t="e">
        <f>#REF!*(1-$O$5)</f>
        <v>#REF!</v>
      </c>
      <c r="L1803" s="797"/>
      <c r="M1803" s="800"/>
      <c r="N1803" s="778"/>
      <c r="O1803" s="778"/>
      <c r="P1803" s="781"/>
      <c r="Q1803" s="781"/>
      <c r="R1803" s="784"/>
      <c r="U1803" s="851"/>
      <c r="V1803" s="852"/>
      <c r="W1803" s="890"/>
      <c r="X1803" s="902"/>
      <c r="Y1803" s="921"/>
      <c r="Z1803" s="494"/>
      <c r="AA1803" s="501"/>
      <c r="AB1803" s="517"/>
      <c r="AC1803" s="518"/>
      <c r="AD1803" s="582"/>
      <c r="AE1803" s="494"/>
      <c r="AF1803" s="494"/>
      <c r="AG1803" s="494"/>
    </row>
    <row r="1804" spans="2:33">
      <c r="B1804" s="786"/>
      <c r="C1804" s="903"/>
      <c r="D1804" s="790"/>
      <c r="E1804" s="791"/>
      <c r="F1804" s="778"/>
      <c r="G1804" s="794"/>
      <c r="H1804" s="458" t="s">
        <v>220</v>
      </c>
      <c r="I1804" s="252"/>
      <c r="J1804" s="448">
        <f t="shared" si="144"/>
        <v>0</v>
      </c>
      <c r="K1804" s="439" t="e">
        <f>#REF!*(1-$O$5)</f>
        <v>#REF!</v>
      </c>
      <c r="L1804" s="797"/>
      <c r="M1804" s="800"/>
      <c r="N1804" s="778"/>
      <c r="O1804" s="778"/>
      <c r="P1804" s="781"/>
      <c r="Q1804" s="781"/>
      <c r="R1804" s="784"/>
      <c r="U1804" s="851"/>
      <c r="V1804" s="852"/>
      <c r="W1804" s="890"/>
      <c r="X1804" s="902"/>
      <c r="Y1804" s="921"/>
      <c r="Z1804" s="494"/>
      <c r="AA1804" s="501"/>
      <c r="AB1804" s="517"/>
      <c r="AC1804" s="518"/>
      <c r="AD1804" s="582"/>
      <c r="AE1804" s="494"/>
      <c r="AF1804" s="494"/>
      <c r="AG1804" s="494"/>
    </row>
    <row r="1805" spans="2:33">
      <c r="B1805" s="786"/>
      <c r="C1805" s="903"/>
      <c r="D1805" s="790"/>
      <c r="E1805" s="791"/>
      <c r="F1805" s="779"/>
      <c r="G1805" s="795"/>
      <c r="H1805" s="458" t="s">
        <v>226</v>
      </c>
      <c r="I1805" s="252"/>
      <c r="J1805" s="448">
        <f t="shared" si="144"/>
        <v>0</v>
      </c>
      <c r="K1805" s="439" t="e">
        <f>#REF!*(1-$O$5)</f>
        <v>#REF!</v>
      </c>
      <c r="L1805" s="798"/>
      <c r="M1805" s="801"/>
      <c r="N1805" s="779"/>
      <c r="O1805" s="779"/>
      <c r="P1805" s="782"/>
      <c r="Q1805" s="782"/>
      <c r="R1805" s="785"/>
      <c r="U1805" s="851"/>
      <c r="V1805" s="852"/>
      <c r="W1805" s="890"/>
      <c r="X1805" s="902"/>
      <c r="Y1805" s="921"/>
      <c r="Z1805" s="494"/>
      <c r="AA1805" s="501"/>
      <c r="AB1805" s="517"/>
      <c r="AC1805" s="518"/>
      <c r="AD1805" s="582"/>
      <c r="AE1805" s="494"/>
      <c r="AF1805" s="494"/>
      <c r="AG1805" s="494"/>
    </row>
    <row r="1806" spans="2:33">
      <c r="B1806" s="786">
        <v>440</v>
      </c>
      <c r="C1806" s="903" t="s">
        <v>987</v>
      </c>
      <c r="D1806" s="790"/>
      <c r="E1806" s="791">
        <f t="shared" si="145"/>
        <v>0</v>
      </c>
      <c r="F1806" s="777">
        <f>E1806</f>
        <v>0</v>
      </c>
      <c r="G1806" s="793" t="e">
        <f>F1806*(1+$L$5)</f>
        <v>#REF!</v>
      </c>
      <c r="H1806" s="458" t="s">
        <v>207</v>
      </c>
      <c r="I1806" s="252"/>
      <c r="J1806" s="448">
        <f t="shared" si="144"/>
        <v>0</v>
      </c>
      <c r="K1806" s="439" t="e">
        <f>#REF!*(1-$O$5)</f>
        <v>#REF!</v>
      </c>
      <c r="L1806" s="796" t="e">
        <f>SUM(K1806*J1806,J1807*K1807,J1808*K1808,J1809*K1809)</f>
        <v>#REF!</v>
      </c>
      <c r="M1806" s="799">
        <v>1</v>
      </c>
      <c r="N1806" s="777" t="e">
        <f>L1806*M1806</f>
        <v>#REF!</v>
      </c>
      <c r="O1806" s="777" t="e">
        <f>N1806*(1+$R$5)</f>
        <v>#REF!</v>
      </c>
      <c r="P1806" s="780" t="e">
        <f>F1806+N1806</f>
        <v>#REF!</v>
      </c>
      <c r="Q1806" s="780" t="e">
        <f>O1806+G1806</f>
        <v>#REF!</v>
      </c>
      <c r="R1806" s="783" t="e">
        <f>Q1806*(1+$U$5)</f>
        <v>#REF!</v>
      </c>
      <c r="U1806" s="851"/>
      <c r="V1806" s="852"/>
      <c r="W1806" s="890"/>
      <c r="X1806" s="902"/>
      <c r="Y1806" s="921"/>
      <c r="Z1806" s="494"/>
      <c r="AA1806" s="501"/>
      <c r="AB1806" s="517"/>
      <c r="AC1806" s="518"/>
      <c r="AD1806" s="582"/>
      <c r="AE1806" s="494"/>
      <c r="AF1806" s="494"/>
      <c r="AG1806" s="494"/>
    </row>
    <row r="1807" spans="2:33">
      <c r="B1807" s="786"/>
      <c r="C1807" s="903"/>
      <c r="D1807" s="790"/>
      <c r="E1807" s="791"/>
      <c r="F1807" s="778"/>
      <c r="G1807" s="794"/>
      <c r="H1807" s="458" t="s">
        <v>185</v>
      </c>
      <c r="I1807" s="252"/>
      <c r="J1807" s="448">
        <f t="shared" si="144"/>
        <v>0</v>
      </c>
      <c r="K1807" s="439" t="e">
        <f>#REF!*(1-$O$5)</f>
        <v>#REF!</v>
      </c>
      <c r="L1807" s="797"/>
      <c r="M1807" s="800"/>
      <c r="N1807" s="778"/>
      <c r="O1807" s="778"/>
      <c r="P1807" s="781"/>
      <c r="Q1807" s="781"/>
      <c r="R1807" s="784"/>
      <c r="U1807" s="851"/>
      <c r="V1807" s="852"/>
      <c r="W1807" s="890"/>
      <c r="X1807" s="902"/>
      <c r="Y1807" s="921"/>
      <c r="Z1807" s="494"/>
      <c r="AA1807" s="501"/>
      <c r="AB1807" s="517"/>
      <c r="AC1807" s="518"/>
      <c r="AD1807" s="582"/>
      <c r="AE1807" s="494"/>
      <c r="AF1807" s="494"/>
      <c r="AG1807" s="494"/>
    </row>
    <row r="1808" spans="2:33">
      <c r="B1808" s="786"/>
      <c r="C1808" s="903"/>
      <c r="D1808" s="790"/>
      <c r="E1808" s="791"/>
      <c r="F1808" s="778"/>
      <c r="G1808" s="794"/>
      <c r="H1808" s="458" t="s">
        <v>220</v>
      </c>
      <c r="I1808" s="252"/>
      <c r="J1808" s="448">
        <f t="shared" si="144"/>
        <v>0</v>
      </c>
      <c r="K1808" s="439" t="e">
        <f>#REF!*(1-$O$5)</f>
        <v>#REF!</v>
      </c>
      <c r="L1808" s="797"/>
      <c r="M1808" s="800"/>
      <c r="N1808" s="778"/>
      <c r="O1808" s="778"/>
      <c r="P1808" s="781"/>
      <c r="Q1808" s="781"/>
      <c r="R1808" s="784"/>
      <c r="U1808" s="851"/>
      <c r="V1808" s="852"/>
      <c r="W1808" s="890"/>
      <c r="X1808" s="902"/>
      <c r="Y1808" s="921"/>
      <c r="Z1808" s="494"/>
      <c r="AA1808" s="501"/>
      <c r="AB1808" s="517"/>
      <c r="AC1808" s="518"/>
      <c r="AD1808" s="582"/>
      <c r="AE1808" s="494"/>
      <c r="AF1808" s="494"/>
      <c r="AG1808" s="494"/>
    </row>
    <row r="1809" spans="2:33">
      <c r="B1809" s="786"/>
      <c r="C1809" s="903"/>
      <c r="D1809" s="790"/>
      <c r="E1809" s="791"/>
      <c r="F1809" s="779"/>
      <c r="G1809" s="795"/>
      <c r="H1809" s="458" t="s">
        <v>226</v>
      </c>
      <c r="I1809" s="252"/>
      <c r="J1809" s="448">
        <f t="shared" si="144"/>
        <v>0</v>
      </c>
      <c r="K1809" s="439" t="e">
        <f>#REF!*(1-$O$5)</f>
        <v>#REF!</v>
      </c>
      <c r="L1809" s="798"/>
      <c r="M1809" s="801"/>
      <c r="N1809" s="779"/>
      <c r="O1809" s="779"/>
      <c r="P1809" s="782"/>
      <c r="Q1809" s="782"/>
      <c r="R1809" s="785"/>
      <c r="U1809" s="851"/>
      <c r="V1809" s="852"/>
      <c r="W1809" s="890"/>
      <c r="X1809" s="902"/>
      <c r="Y1809" s="921"/>
      <c r="Z1809" s="494"/>
      <c r="AA1809" s="501"/>
      <c r="AB1809" s="517"/>
      <c r="AC1809" s="518"/>
      <c r="AD1809" s="582"/>
      <c r="AE1809" s="494"/>
      <c r="AF1809" s="494"/>
      <c r="AG1809" s="494"/>
    </row>
    <row r="1810" spans="2:33">
      <c r="B1810" s="786">
        <v>441</v>
      </c>
      <c r="C1810" s="903" t="s">
        <v>988</v>
      </c>
      <c r="D1810" s="790"/>
      <c r="E1810" s="791">
        <f t="shared" si="145"/>
        <v>0</v>
      </c>
      <c r="F1810" s="777">
        <f>E1810</f>
        <v>0</v>
      </c>
      <c r="G1810" s="793" t="e">
        <f>F1810*(1+$L$5)</f>
        <v>#REF!</v>
      </c>
      <c r="H1810" s="458" t="s">
        <v>207</v>
      </c>
      <c r="I1810" s="252"/>
      <c r="J1810" s="448">
        <f t="shared" si="144"/>
        <v>0</v>
      </c>
      <c r="K1810" s="439" t="e">
        <f>#REF!*(1-$O$5)</f>
        <v>#REF!</v>
      </c>
      <c r="L1810" s="796" t="e">
        <f>SUM(K1810*J1810,J1811*K1811,J1812*K1812,J1813*K1813)</f>
        <v>#REF!</v>
      </c>
      <c r="M1810" s="799">
        <v>1</v>
      </c>
      <c r="N1810" s="777" t="e">
        <f>L1810*M1810</f>
        <v>#REF!</v>
      </c>
      <c r="O1810" s="777" t="e">
        <f>N1810*(1+$R$5)</f>
        <v>#REF!</v>
      </c>
      <c r="P1810" s="780" t="e">
        <f>F1810+N1810</f>
        <v>#REF!</v>
      </c>
      <c r="Q1810" s="780" t="e">
        <f>O1810+G1810</f>
        <v>#REF!</v>
      </c>
      <c r="R1810" s="783" t="e">
        <f>Q1810*(1+$U$5)</f>
        <v>#REF!</v>
      </c>
      <c r="U1810" s="851"/>
      <c r="V1810" s="852"/>
      <c r="W1810" s="890"/>
      <c r="X1810" s="902"/>
      <c r="Y1810" s="921"/>
      <c r="Z1810" s="494"/>
      <c r="AA1810" s="501"/>
      <c r="AB1810" s="517"/>
      <c r="AC1810" s="518"/>
      <c r="AD1810" s="582"/>
      <c r="AE1810" s="494"/>
      <c r="AF1810" s="494"/>
      <c r="AG1810" s="494"/>
    </row>
    <row r="1811" spans="2:33">
      <c r="B1811" s="786"/>
      <c r="C1811" s="903"/>
      <c r="D1811" s="790"/>
      <c r="E1811" s="791"/>
      <c r="F1811" s="778"/>
      <c r="G1811" s="794"/>
      <c r="H1811" s="458" t="s">
        <v>185</v>
      </c>
      <c r="I1811" s="252"/>
      <c r="J1811" s="448">
        <f t="shared" si="144"/>
        <v>0</v>
      </c>
      <c r="K1811" s="439" t="e">
        <f>#REF!*(1-$O$5)</f>
        <v>#REF!</v>
      </c>
      <c r="L1811" s="797"/>
      <c r="M1811" s="800"/>
      <c r="N1811" s="778"/>
      <c r="O1811" s="778"/>
      <c r="P1811" s="781"/>
      <c r="Q1811" s="781"/>
      <c r="R1811" s="784"/>
      <c r="U1811" s="851"/>
      <c r="V1811" s="852"/>
      <c r="W1811" s="890"/>
      <c r="X1811" s="902"/>
      <c r="Y1811" s="921"/>
      <c r="Z1811" s="494"/>
      <c r="AA1811" s="501"/>
      <c r="AB1811" s="517"/>
      <c r="AC1811" s="518"/>
      <c r="AD1811" s="582"/>
      <c r="AE1811" s="494"/>
      <c r="AF1811" s="494"/>
      <c r="AG1811" s="494"/>
    </row>
    <row r="1812" spans="2:33">
      <c r="B1812" s="786"/>
      <c r="C1812" s="903"/>
      <c r="D1812" s="790"/>
      <c r="E1812" s="791"/>
      <c r="F1812" s="778"/>
      <c r="G1812" s="794"/>
      <c r="H1812" s="458" t="s">
        <v>220</v>
      </c>
      <c r="I1812" s="252"/>
      <c r="J1812" s="448">
        <f t="shared" si="144"/>
        <v>0</v>
      </c>
      <c r="K1812" s="439" t="e">
        <f>#REF!*(1-$O$5)</f>
        <v>#REF!</v>
      </c>
      <c r="L1812" s="797"/>
      <c r="M1812" s="800"/>
      <c r="N1812" s="778"/>
      <c r="O1812" s="778"/>
      <c r="P1812" s="781"/>
      <c r="Q1812" s="781"/>
      <c r="R1812" s="784"/>
      <c r="U1812" s="851"/>
      <c r="V1812" s="852"/>
      <c r="W1812" s="890"/>
      <c r="X1812" s="902"/>
      <c r="Y1812" s="921"/>
      <c r="Z1812" s="494"/>
      <c r="AA1812" s="501"/>
      <c r="AB1812" s="517"/>
      <c r="AC1812" s="518"/>
      <c r="AD1812" s="582"/>
      <c r="AE1812" s="494"/>
      <c r="AF1812" s="494"/>
      <c r="AG1812" s="494"/>
    </row>
    <row r="1813" spans="2:33">
      <c r="B1813" s="786"/>
      <c r="C1813" s="903"/>
      <c r="D1813" s="790"/>
      <c r="E1813" s="791"/>
      <c r="F1813" s="779"/>
      <c r="G1813" s="795"/>
      <c r="H1813" s="458" t="s">
        <v>226</v>
      </c>
      <c r="I1813" s="252"/>
      <c r="J1813" s="448">
        <f t="shared" si="144"/>
        <v>0</v>
      </c>
      <c r="K1813" s="439" t="e">
        <f>#REF!*(1-$O$5)</f>
        <v>#REF!</v>
      </c>
      <c r="L1813" s="798"/>
      <c r="M1813" s="801"/>
      <c r="N1813" s="779"/>
      <c r="O1813" s="779"/>
      <c r="P1813" s="782"/>
      <c r="Q1813" s="782"/>
      <c r="R1813" s="785"/>
      <c r="U1813" s="851"/>
      <c r="V1813" s="852"/>
      <c r="W1813" s="890"/>
      <c r="X1813" s="902"/>
      <c r="Y1813" s="921"/>
      <c r="Z1813" s="494"/>
      <c r="AA1813" s="501"/>
      <c r="AB1813" s="517"/>
      <c r="AC1813" s="518"/>
      <c r="AD1813" s="582"/>
      <c r="AE1813" s="494"/>
      <c r="AF1813" s="494"/>
      <c r="AG1813" s="494"/>
    </row>
    <row r="1814" spans="2:33">
      <c r="B1814" s="786">
        <v>442</v>
      </c>
      <c r="C1814" s="903" t="s">
        <v>972</v>
      </c>
      <c r="D1814" s="790"/>
      <c r="E1814" s="791">
        <f t="shared" si="145"/>
        <v>0</v>
      </c>
      <c r="F1814" s="777">
        <f>E1814</f>
        <v>0</v>
      </c>
      <c r="G1814" s="793" t="e">
        <f>F1814*(1+$L$5)</f>
        <v>#REF!</v>
      </c>
      <c r="H1814" s="458" t="s">
        <v>207</v>
      </c>
      <c r="I1814" s="252"/>
      <c r="J1814" s="448">
        <f t="shared" si="144"/>
        <v>0</v>
      </c>
      <c r="K1814" s="439" t="e">
        <f>#REF!*(1-$O$5)</f>
        <v>#REF!</v>
      </c>
      <c r="L1814" s="796" t="e">
        <f>SUM(K1814*J1814,J1815*K1815,J1816*K1816,J1817*K1817)</f>
        <v>#REF!</v>
      </c>
      <c r="M1814" s="799">
        <v>1</v>
      </c>
      <c r="N1814" s="777" t="e">
        <f>L1814*M1814</f>
        <v>#REF!</v>
      </c>
      <c r="O1814" s="777" t="e">
        <f>N1814*(1+$R$5)</f>
        <v>#REF!</v>
      </c>
      <c r="P1814" s="780" t="e">
        <f>F1814+N1814</f>
        <v>#REF!</v>
      </c>
      <c r="Q1814" s="780" t="e">
        <f>O1814+G1814</f>
        <v>#REF!</v>
      </c>
      <c r="R1814" s="783" t="e">
        <f>Q1814*(1+$U$5)</f>
        <v>#REF!</v>
      </c>
      <c r="U1814" s="851"/>
      <c r="V1814" s="852"/>
      <c r="W1814" s="890"/>
      <c r="X1814" s="902"/>
      <c r="Y1814" s="921"/>
      <c r="Z1814" s="494"/>
      <c r="AA1814" s="501"/>
      <c r="AB1814" s="517"/>
      <c r="AC1814" s="518"/>
      <c r="AD1814" s="582"/>
      <c r="AE1814" s="494"/>
      <c r="AF1814" s="494"/>
      <c r="AG1814" s="494"/>
    </row>
    <row r="1815" spans="2:33">
      <c r="B1815" s="786"/>
      <c r="C1815" s="903"/>
      <c r="D1815" s="790"/>
      <c r="E1815" s="791"/>
      <c r="F1815" s="778"/>
      <c r="G1815" s="794"/>
      <c r="H1815" s="458" t="s">
        <v>185</v>
      </c>
      <c r="I1815" s="252"/>
      <c r="J1815" s="448">
        <f t="shared" si="144"/>
        <v>0</v>
      </c>
      <c r="K1815" s="439" t="e">
        <f>#REF!*(1-$O$5)</f>
        <v>#REF!</v>
      </c>
      <c r="L1815" s="797"/>
      <c r="M1815" s="800"/>
      <c r="N1815" s="778"/>
      <c r="O1815" s="778"/>
      <c r="P1815" s="781"/>
      <c r="Q1815" s="781"/>
      <c r="R1815" s="784"/>
      <c r="U1815" s="851"/>
      <c r="V1815" s="852"/>
      <c r="W1815" s="890"/>
      <c r="X1815" s="902"/>
      <c r="Y1815" s="921"/>
      <c r="Z1815" s="494"/>
      <c r="AA1815" s="501"/>
      <c r="AB1815" s="517"/>
      <c r="AC1815" s="518"/>
      <c r="AD1815" s="582"/>
      <c r="AE1815" s="494"/>
      <c r="AF1815" s="494"/>
      <c r="AG1815" s="494"/>
    </row>
    <row r="1816" spans="2:33">
      <c r="B1816" s="786"/>
      <c r="C1816" s="903"/>
      <c r="D1816" s="790"/>
      <c r="E1816" s="791"/>
      <c r="F1816" s="778"/>
      <c r="G1816" s="794"/>
      <c r="H1816" s="458" t="s">
        <v>220</v>
      </c>
      <c r="I1816" s="252"/>
      <c r="J1816" s="448">
        <f t="shared" si="144"/>
        <v>0</v>
      </c>
      <c r="K1816" s="439" t="e">
        <f>#REF!*(1-$O$5)</f>
        <v>#REF!</v>
      </c>
      <c r="L1816" s="797"/>
      <c r="M1816" s="800"/>
      <c r="N1816" s="778"/>
      <c r="O1816" s="778"/>
      <c r="P1816" s="781"/>
      <c r="Q1816" s="781"/>
      <c r="R1816" s="784"/>
      <c r="U1816" s="851"/>
      <c r="V1816" s="852"/>
      <c r="W1816" s="890"/>
      <c r="X1816" s="902"/>
      <c r="Y1816" s="921"/>
      <c r="Z1816" s="494"/>
      <c r="AA1816" s="501"/>
      <c r="AB1816" s="517"/>
      <c r="AC1816" s="518"/>
      <c r="AD1816" s="582"/>
      <c r="AE1816" s="494"/>
      <c r="AF1816" s="494"/>
      <c r="AG1816" s="494"/>
    </row>
    <row r="1817" spans="2:33">
      <c r="B1817" s="786"/>
      <c r="C1817" s="903"/>
      <c r="D1817" s="790"/>
      <c r="E1817" s="791"/>
      <c r="F1817" s="779"/>
      <c r="G1817" s="795"/>
      <c r="H1817" s="458" t="s">
        <v>226</v>
      </c>
      <c r="I1817" s="252"/>
      <c r="J1817" s="448">
        <f t="shared" si="144"/>
        <v>0</v>
      </c>
      <c r="K1817" s="439" t="e">
        <f>#REF!*(1-$O$5)</f>
        <v>#REF!</v>
      </c>
      <c r="L1817" s="798"/>
      <c r="M1817" s="801"/>
      <c r="N1817" s="779"/>
      <c r="O1817" s="779"/>
      <c r="P1817" s="782"/>
      <c r="Q1817" s="782"/>
      <c r="R1817" s="785"/>
      <c r="U1817" s="851"/>
      <c r="V1817" s="852"/>
      <c r="W1817" s="890"/>
      <c r="X1817" s="902"/>
      <c r="Y1817" s="921"/>
      <c r="Z1817" s="494"/>
      <c r="AA1817" s="501"/>
      <c r="AB1817" s="517"/>
      <c r="AC1817" s="518"/>
      <c r="AD1817" s="582"/>
      <c r="AE1817" s="494"/>
      <c r="AF1817" s="494"/>
      <c r="AG1817" s="494"/>
    </row>
    <row r="1818" spans="2:33">
      <c r="B1818" s="786">
        <v>443</v>
      </c>
      <c r="C1818" s="903" t="s">
        <v>973</v>
      </c>
      <c r="D1818" s="790"/>
      <c r="E1818" s="791">
        <f t="shared" si="145"/>
        <v>0</v>
      </c>
      <c r="F1818" s="777">
        <f>E1818</f>
        <v>0</v>
      </c>
      <c r="G1818" s="793" t="e">
        <f>F1818*(1+$L$5)</f>
        <v>#REF!</v>
      </c>
      <c r="H1818" s="458" t="s">
        <v>207</v>
      </c>
      <c r="I1818" s="252"/>
      <c r="J1818" s="448">
        <f t="shared" si="144"/>
        <v>0</v>
      </c>
      <c r="K1818" s="439" t="e">
        <f>#REF!*(1-$O$5)</f>
        <v>#REF!</v>
      </c>
      <c r="L1818" s="796" t="e">
        <f>SUM(K1818*J1818,J1819*K1819,J1820*K1820,J1821*K1821)</f>
        <v>#REF!</v>
      </c>
      <c r="M1818" s="799">
        <v>1</v>
      </c>
      <c r="N1818" s="777" t="e">
        <f>L1818*M1818</f>
        <v>#REF!</v>
      </c>
      <c r="O1818" s="777" t="e">
        <f>N1818*(1+$R$5)</f>
        <v>#REF!</v>
      </c>
      <c r="P1818" s="780" t="e">
        <f>F1818+N1818</f>
        <v>#REF!</v>
      </c>
      <c r="Q1818" s="780" t="e">
        <f>O1818+G1818</f>
        <v>#REF!</v>
      </c>
      <c r="R1818" s="783" t="e">
        <f>Q1818*(1+$U$5)</f>
        <v>#REF!</v>
      </c>
      <c r="U1818" s="851"/>
      <c r="V1818" s="852"/>
      <c r="W1818" s="890"/>
      <c r="X1818" s="902"/>
      <c r="Y1818" s="921"/>
      <c r="Z1818" s="494"/>
      <c r="AA1818" s="501"/>
      <c r="AB1818" s="517"/>
      <c r="AC1818" s="518"/>
      <c r="AD1818" s="582"/>
      <c r="AE1818" s="494"/>
      <c r="AF1818" s="494"/>
      <c r="AG1818" s="494"/>
    </row>
    <row r="1819" spans="2:33">
      <c r="B1819" s="786"/>
      <c r="C1819" s="903"/>
      <c r="D1819" s="790"/>
      <c r="E1819" s="791"/>
      <c r="F1819" s="778"/>
      <c r="G1819" s="794"/>
      <c r="H1819" s="458" t="s">
        <v>185</v>
      </c>
      <c r="I1819" s="252"/>
      <c r="J1819" s="448">
        <f t="shared" si="144"/>
        <v>0</v>
      </c>
      <c r="K1819" s="439" t="e">
        <f>#REF!*(1-$O$5)</f>
        <v>#REF!</v>
      </c>
      <c r="L1819" s="797"/>
      <c r="M1819" s="800"/>
      <c r="N1819" s="778"/>
      <c r="O1819" s="778"/>
      <c r="P1819" s="781"/>
      <c r="Q1819" s="781"/>
      <c r="R1819" s="784"/>
      <c r="U1819" s="851"/>
      <c r="V1819" s="852"/>
      <c r="W1819" s="890"/>
      <c r="X1819" s="902"/>
      <c r="Y1819" s="921"/>
      <c r="Z1819" s="494"/>
      <c r="AA1819" s="501"/>
      <c r="AB1819" s="517"/>
      <c r="AC1819" s="518"/>
      <c r="AD1819" s="582"/>
      <c r="AE1819" s="494"/>
      <c r="AF1819" s="494"/>
      <c r="AG1819" s="494"/>
    </row>
    <row r="1820" spans="2:33">
      <c r="B1820" s="786"/>
      <c r="C1820" s="903"/>
      <c r="D1820" s="790"/>
      <c r="E1820" s="791"/>
      <c r="F1820" s="778"/>
      <c r="G1820" s="794"/>
      <c r="H1820" s="458" t="s">
        <v>220</v>
      </c>
      <c r="I1820" s="252"/>
      <c r="J1820" s="448">
        <f t="shared" si="144"/>
        <v>0</v>
      </c>
      <c r="K1820" s="439" t="e">
        <f>#REF!*(1-$O$5)</f>
        <v>#REF!</v>
      </c>
      <c r="L1820" s="797"/>
      <c r="M1820" s="800"/>
      <c r="N1820" s="778"/>
      <c r="O1820" s="778"/>
      <c r="P1820" s="781"/>
      <c r="Q1820" s="781"/>
      <c r="R1820" s="784"/>
      <c r="U1820" s="851"/>
      <c r="V1820" s="852"/>
      <c r="W1820" s="890"/>
      <c r="X1820" s="902"/>
      <c r="Y1820" s="921"/>
      <c r="Z1820" s="494"/>
      <c r="AA1820" s="501"/>
      <c r="AB1820" s="517"/>
      <c r="AC1820" s="518"/>
      <c r="AD1820" s="582"/>
      <c r="AE1820" s="494"/>
      <c r="AF1820" s="494"/>
      <c r="AG1820" s="494"/>
    </row>
    <row r="1821" spans="2:33">
      <c r="B1821" s="786"/>
      <c r="C1821" s="903"/>
      <c r="D1821" s="790"/>
      <c r="E1821" s="791"/>
      <c r="F1821" s="779"/>
      <c r="G1821" s="795"/>
      <c r="H1821" s="458" t="s">
        <v>226</v>
      </c>
      <c r="I1821" s="252"/>
      <c r="J1821" s="448">
        <f t="shared" si="144"/>
        <v>0</v>
      </c>
      <c r="K1821" s="439" t="e">
        <f>#REF!*(1-$O$5)</f>
        <v>#REF!</v>
      </c>
      <c r="L1821" s="798"/>
      <c r="M1821" s="801"/>
      <c r="N1821" s="779"/>
      <c r="O1821" s="779"/>
      <c r="P1821" s="782"/>
      <c r="Q1821" s="782"/>
      <c r="R1821" s="785"/>
      <c r="U1821" s="851"/>
      <c r="V1821" s="852"/>
      <c r="W1821" s="890"/>
      <c r="X1821" s="902"/>
      <c r="Y1821" s="921"/>
      <c r="Z1821" s="494"/>
      <c r="AA1821" s="501"/>
      <c r="AB1821" s="517"/>
      <c r="AC1821" s="518"/>
      <c r="AD1821" s="582"/>
      <c r="AE1821" s="494"/>
      <c r="AF1821" s="494"/>
      <c r="AG1821" s="494"/>
    </row>
    <row r="1822" spans="2:33">
      <c r="B1822" s="786">
        <v>444</v>
      </c>
      <c r="C1822" s="903" t="s">
        <v>989</v>
      </c>
      <c r="D1822" s="790"/>
      <c r="E1822" s="791">
        <f t="shared" si="145"/>
        <v>0</v>
      </c>
      <c r="F1822" s="777">
        <f>E1822</f>
        <v>0</v>
      </c>
      <c r="G1822" s="793" t="e">
        <f>F1822*(1+$L$5)</f>
        <v>#REF!</v>
      </c>
      <c r="H1822" s="458" t="s">
        <v>207</v>
      </c>
      <c r="I1822" s="252"/>
      <c r="J1822" s="448">
        <f t="shared" si="144"/>
        <v>0</v>
      </c>
      <c r="K1822" s="439" t="e">
        <f>#REF!*(1-$O$5)</f>
        <v>#REF!</v>
      </c>
      <c r="L1822" s="796" t="e">
        <f>SUM(K1822*J1822,J1823*K1823,J1824*K1824,J1825*K1825)</f>
        <v>#REF!</v>
      </c>
      <c r="M1822" s="799">
        <v>1</v>
      </c>
      <c r="N1822" s="777" t="e">
        <f>L1822*M1822</f>
        <v>#REF!</v>
      </c>
      <c r="O1822" s="777" t="e">
        <f>N1822*(1+$R$5)</f>
        <v>#REF!</v>
      </c>
      <c r="P1822" s="780" t="e">
        <f>F1822+N1822</f>
        <v>#REF!</v>
      </c>
      <c r="Q1822" s="780" t="e">
        <f>O1822+G1822</f>
        <v>#REF!</v>
      </c>
      <c r="R1822" s="783" t="e">
        <f>Q1822*(1+$U$5)</f>
        <v>#REF!</v>
      </c>
      <c r="U1822" s="851"/>
      <c r="V1822" s="852"/>
      <c r="W1822" s="890"/>
      <c r="X1822" s="902"/>
      <c r="Y1822" s="921"/>
      <c r="Z1822" s="494"/>
      <c r="AA1822" s="501"/>
      <c r="AB1822" s="517"/>
      <c r="AC1822" s="518"/>
      <c r="AD1822" s="582"/>
      <c r="AE1822" s="494"/>
      <c r="AF1822" s="494"/>
      <c r="AG1822" s="494"/>
    </row>
    <row r="1823" spans="2:33">
      <c r="B1823" s="786"/>
      <c r="C1823" s="903"/>
      <c r="D1823" s="790"/>
      <c r="E1823" s="791"/>
      <c r="F1823" s="778"/>
      <c r="G1823" s="794"/>
      <c r="H1823" s="458" t="s">
        <v>185</v>
      </c>
      <c r="I1823" s="252"/>
      <c r="J1823" s="448">
        <f t="shared" si="144"/>
        <v>0</v>
      </c>
      <c r="K1823" s="439" t="e">
        <f>#REF!*(1-$O$5)</f>
        <v>#REF!</v>
      </c>
      <c r="L1823" s="797"/>
      <c r="M1823" s="800"/>
      <c r="N1823" s="778"/>
      <c r="O1823" s="778"/>
      <c r="P1823" s="781"/>
      <c r="Q1823" s="781"/>
      <c r="R1823" s="784"/>
      <c r="U1823" s="851"/>
      <c r="V1823" s="852"/>
      <c r="W1823" s="890"/>
      <c r="X1823" s="902"/>
      <c r="Y1823" s="921"/>
      <c r="Z1823" s="494"/>
      <c r="AA1823" s="501"/>
      <c r="AB1823" s="517"/>
      <c r="AC1823" s="518"/>
      <c r="AD1823" s="582"/>
      <c r="AE1823" s="494"/>
      <c r="AF1823" s="494"/>
      <c r="AG1823" s="494"/>
    </row>
    <row r="1824" spans="2:33">
      <c r="B1824" s="786"/>
      <c r="C1824" s="903"/>
      <c r="D1824" s="790"/>
      <c r="E1824" s="791"/>
      <c r="F1824" s="778"/>
      <c r="G1824" s="794"/>
      <c r="H1824" s="458" t="s">
        <v>220</v>
      </c>
      <c r="I1824" s="252"/>
      <c r="J1824" s="448">
        <f t="shared" si="144"/>
        <v>0</v>
      </c>
      <c r="K1824" s="439" t="e">
        <f>#REF!*(1-$O$5)</f>
        <v>#REF!</v>
      </c>
      <c r="L1824" s="797"/>
      <c r="M1824" s="800"/>
      <c r="N1824" s="778"/>
      <c r="O1824" s="778"/>
      <c r="P1824" s="781"/>
      <c r="Q1824" s="781"/>
      <c r="R1824" s="784"/>
      <c r="U1824" s="851"/>
      <c r="V1824" s="852"/>
      <c r="W1824" s="890"/>
      <c r="X1824" s="902"/>
      <c r="Y1824" s="921"/>
      <c r="Z1824" s="494"/>
      <c r="AA1824" s="501"/>
      <c r="AB1824" s="517"/>
      <c r="AC1824" s="518"/>
      <c r="AD1824" s="582"/>
      <c r="AE1824" s="494"/>
      <c r="AF1824" s="494"/>
      <c r="AG1824" s="494"/>
    </row>
    <row r="1825" spans="2:33">
      <c r="B1825" s="786"/>
      <c r="C1825" s="903"/>
      <c r="D1825" s="790"/>
      <c r="E1825" s="791"/>
      <c r="F1825" s="779"/>
      <c r="G1825" s="795"/>
      <c r="H1825" s="458" t="s">
        <v>226</v>
      </c>
      <c r="I1825" s="252"/>
      <c r="J1825" s="448">
        <f t="shared" si="144"/>
        <v>0</v>
      </c>
      <c r="K1825" s="439" t="e">
        <f>#REF!*(1-$O$5)</f>
        <v>#REF!</v>
      </c>
      <c r="L1825" s="798"/>
      <c r="M1825" s="801"/>
      <c r="N1825" s="779"/>
      <c r="O1825" s="779"/>
      <c r="P1825" s="782"/>
      <c r="Q1825" s="782"/>
      <c r="R1825" s="785"/>
      <c r="U1825" s="851"/>
      <c r="V1825" s="852"/>
      <c r="W1825" s="890"/>
      <c r="X1825" s="902"/>
      <c r="Y1825" s="921"/>
      <c r="Z1825" s="494"/>
      <c r="AA1825" s="501"/>
      <c r="AB1825" s="517"/>
      <c r="AC1825" s="518"/>
      <c r="AD1825" s="582"/>
      <c r="AE1825" s="494"/>
      <c r="AF1825" s="494"/>
      <c r="AG1825" s="494"/>
    </row>
    <row r="1826" spans="2:33">
      <c r="B1826" s="786">
        <v>445</v>
      </c>
      <c r="C1826" s="903" t="s">
        <v>990</v>
      </c>
      <c r="D1826" s="790"/>
      <c r="E1826" s="791">
        <f t="shared" si="145"/>
        <v>0</v>
      </c>
      <c r="F1826" s="777">
        <f>E1826</f>
        <v>0</v>
      </c>
      <c r="G1826" s="793" t="e">
        <f>F1826*(1+$L$5)</f>
        <v>#REF!</v>
      </c>
      <c r="H1826" s="458" t="s">
        <v>207</v>
      </c>
      <c r="I1826" s="252"/>
      <c r="J1826" s="448">
        <f t="shared" si="144"/>
        <v>0</v>
      </c>
      <c r="K1826" s="439" t="e">
        <f>#REF!*(1-$O$5)</f>
        <v>#REF!</v>
      </c>
      <c r="L1826" s="796" t="e">
        <f>SUM(K1826*J1826,J1827*K1827,J1828*K1828,J1829*K1829)</f>
        <v>#REF!</v>
      </c>
      <c r="M1826" s="799">
        <v>1</v>
      </c>
      <c r="N1826" s="777" t="e">
        <f>L1826*M1826</f>
        <v>#REF!</v>
      </c>
      <c r="O1826" s="777" t="e">
        <f>N1826*(1+$R$5)</f>
        <v>#REF!</v>
      </c>
      <c r="P1826" s="780" t="e">
        <f>F1826+N1826</f>
        <v>#REF!</v>
      </c>
      <c r="Q1826" s="780" t="e">
        <f>O1826+G1826</f>
        <v>#REF!</v>
      </c>
      <c r="R1826" s="783" t="e">
        <f>Q1826*(1+$U$5)</f>
        <v>#REF!</v>
      </c>
      <c r="U1826" s="851"/>
      <c r="V1826" s="852"/>
      <c r="W1826" s="890"/>
      <c r="X1826" s="902"/>
      <c r="Y1826" s="921"/>
      <c r="Z1826" s="494"/>
      <c r="AA1826" s="501"/>
      <c r="AB1826" s="517"/>
      <c r="AC1826" s="518"/>
      <c r="AD1826" s="582"/>
      <c r="AE1826" s="494"/>
      <c r="AF1826" s="494"/>
      <c r="AG1826" s="494"/>
    </row>
    <row r="1827" spans="2:33">
      <c r="B1827" s="786"/>
      <c r="C1827" s="903"/>
      <c r="D1827" s="790"/>
      <c r="E1827" s="791"/>
      <c r="F1827" s="778"/>
      <c r="G1827" s="794"/>
      <c r="H1827" s="458" t="s">
        <v>185</v>
      </c>
      <c r="I1827" s="252"/>
      <c r="J1827" s="448">
        <f t="shared" si="144"/>
        <v>0</v>
      </c>
      <c r="K1827" s="439" t="e">
        <f>#REF!*(1-$O$5)</f>
        <v>#REF!</v>
      </c>
      <c r="L1827" s="797"/>
      <c r="M1827" s="800"/>
      <c r="N1827" s="778"/>
      <c r="O1827" s="778"/>
      <c r="P1827" s="781"/>
      <c r="Q1827" s="781"/>
      <c r="R1827" s="784"/>
      <c r="U1827" s="851"/>
      <c r="V1827" s="852"/>
      <c r="W1827" s="890"/>
      <c r="X1827" s="902"/>
      <c r="Y1827" s="921"/>
      <c r="Z1827" s="494"/>
      <c r="AA1827" s="501"/>
      <c r="AB1827" s="517"/>
      <c r="AC1827" s="518"/>
      <c r="AD1827" s="582"/>
      <c r="AE1827" s="494"/>
      <c r="AF1827" s="494"/>
      <c r="AG1827" s="494"/>
    </row>
    <row r="1828" spans="2:33">
      <c r="B1828" s="786"/>
      <c r="C1828" s="903"/>
      <c r="D1828" s="790"/>
      <c r="E1828" s="791"/>
      <c r="F1828" s="778"/>
      <c r="G1828" s="794"/>
      <c r="H1828" s="458" t="s">
        <v>220</v>
      </c>
      <c r="I1828" s="252"/>
      <c r="J1828" s="448">
        <f t="shared" si="144"/>
        <v>0</v>
      </c>
      <c r="K1828" s="439" t="e">
        <f>#REF!*(1-$O$5)</f>
        <v>#REF!</v>
      </c>
      <c r="L1828" s="797"/>
      <c r="M1828" s="800"/>
      <c r="N1828" s="778"/>
      <c r="O1828" s="778"/>
      <c r="P1828" s="781"/>
      <c r="Q1828" s="781"/>
      <c r="R1828" s="784"/>
      <c r="U1828" s="851"/>
      <c r="V1828" s="852"/>
      <c r="W1828" s="890"/>
      <c r="X1828" s="902"/>
      <c r="Y1828" s="921"/>
      <c r="Z1828" s="494"/>
      <c r="AA1828" s="501"/>
      <c r="AB1828" s="517"/>
      <c r="AC1828" s="518"/>
      <c r="AD1828" s="582"/>
      <c r="AE1828" s="494"/>
      <c r="AF1828" s="494"/>
      <c r="AG1828" s="494"/>
    </row>
    <row r="1829" spans="2:33">
      <c r="B1829" s="786"/>
      <c r="C1829" s="903"/>
      <c r="D1829" s="790"/>
      <c r="E1829" s="791"/>
      <c r="F1829" s="779"/>
      <c r="G1829" s="795"/>
      <c r="H1829" s="458" t="s">
        <v>226</v>
      </c>
      <c r="I1829" s="252"/>
      <c r="J1829" s="448">
        <f t="shared" si="144"/>
        <v>0</v>
      </c>
      <c r="K1829" s="439" t="e">
        <f>#REF!*(1-$O$5)</f>
        <v>#REF!</v>
      </c>
      <c r="L1829" s="798"/>
      <c r="M1829" s="801"/>
      <c r="N1829" s="779"/>
      <c r="O1829" s="779"/>
      <c r="P1829" s="782"/>
      <c r="Q1829" s="782"/>
      <c r="R1829" s="785"/>
      <c r="U1829" s="851"/>
      <c r="V1829" s="852"/>
      <c r="W1829" s="890"/>
      <c r="X1829" s="902"/>
      <c r="Y1829" s="921"/>
      <c r="Z1829" s="494"/>
      <c r="AA1829" s="501"/>
      <c r="AB1829" s="517"/>
      <c r="AC1829" s="518"/>
      <c r="AD1829" s="582"/>
      <c r="AE1829" s="494"/>
      <c r="AF1829" s="494"/>
      <c r="AG1829" s="494"/>
    </row>
    <row r="1830" spans="2:33">
      <c r="B1830" s="786">
        <v>446</v>
      </c>
      <c r="C1830" s="903" t="s">
        <v>974</v>
      </c>
      <c r="D1830" s="790"/>
      <c r="E1830" s="791">
        <f t="shared" si="145"/>
        <v>0</v>
      </c>
      <c r="F1830" s="777">
        <f>E1830</f>
        <v>0</v>
      </c>
      <c r="G1830" s="793" t="e">
        <f>F1830*(1+$L$5)</f>
        <v>#REF!</v>
      </c>
      <c r="H1830" s="458" t="s">
        <v>207</v>
      </c>
      <c r="I1830" s="252"/>
      <c r="J1830" s="448">
        <f t="shared" si="144"/>
        <v>0</v>
      </c>
      <c r="K1830" s="439" t="e">
        <f>#REF!*(1-$O$5)</f>
        <v>#REF!</v>
      </c>
      <c r="L1830" s="796" t="e">
        <f>SUM(K1830*J1830,J1831*K1831,J1832*K1832,J1833*K1833)</f>
        <v>#REF!</v>
      </c>
      <c r="M1830" s="799">
        <v>1</v>
      </c>
      <c r="N1830" s="777" t="e">
        <f>L1830*M1830</f>
        <v>#REF!</v>
      </c>
      <c r="O1830" s="777" t="e">
        <f>N1830*(1+$R$5)</f>
        <v>#REF!</v>
      </c>
      <c r="P1830" s="780" t="e">
        <f>F1830+N1830</f>
        <v>#REF!</v>
      </c>
      <c r="Q1830" s="780" t="e">
        <f>O1830+G1830</f>
        <v>#REF!</v>
      </c>
      <c r="R1830" s="783" t="e">
        <f>Q1830*(1+$U$5)</f>
        <v>#REF!</v>
      </c>
      <c r="U1830" s="851"/>
      <c r="V1830" s="852"/>
      <c r="W1830" s="890"/>
      <c r="X1830" s="902"/>
      <c r="Y1830" s="921"/>
      <c r="Z1830" s="494"/>
      <c r="AA1830" s="501"/>
      <c r="AB1830" s="517"/>
      <c r="AC1830" s="518"/>
      <c r="AD1830" s="582"/>
      <c r="AE1830" s="494"/>
      <c r="AF1830" s="494"/>
      <c r="AG1830" s="494"/>
    </row>
    <row r="1831" spans="2:33">
      <c r="B1831" s="786"/>
      <c r="C1831" s="903"/>
      <c r="D1831" s="790"/>
      <c r="E1831" s="791"/>
      <c r="F1831" s="778"/>
      <c r="G1831" s="794"/>
      <c r="H1831" s="458" t="s">
        <v>185</v>
      </c>
      <c r="I1831" s="252"/>
      <c r="J1831" s="448">
        <f t="shared" si="144"/>
        <v>0</v>
      </c>
      <c r="K1831" s="439" t="e">
        <f>#REF!*(1-$O$5)</f>
        <v>#REF!</v>
      </c>
      <c r="L1831" s="797"/>
      <c r="M1831" s="800"/>
      <c r="N1831" s="778"/>
      <c r="O1831" s="778"/>
      <c r="P1831" s="781"/>
      <c r="Q1831" s="781"/>
      <c r="R1831" s="784"/>
      <c r="U1831" s="851"/>
      <c r="V1831" s="852"/>
      <c r="W1831" s="890"/>
      <c r="X1831" s="902"/>
      <c r="Y1831" s="921"/>
      <c r="Z1831" s="494"/>
      <c r="AA1831" s="501"/>
      <c r="AB1831" s="517"/>
      <c r="AC1831" s="518"/>
      <c r="AD1831" s="582"/>
      <c r="AE1831" s="494"/>
      <c r="AF1831" s="494"/>
      <c r="AG1831" s="494"/>
    </row>
    <row r="1832" spans="2:33">
      <c r="B1832" s="786"/>
      <c r="C1832" s="903"/>
      <c r="D1832" s="790"/>
      <c r="E1832" s="791"/>
      <c r="F1832" s="778"/>
      <c r="G1832" s="794"/>
      <c r="H1832" s="458" t="s">
        <v>220</v>
      </c>
      <c r="I1832" s="252"/>
      <c r="J1832" s="448">
        <f t="shared" si="144"/>
        <v>0</v>
      </c>
      <c r="K1832" s="439" t="e">
        <f>#REF!*(1-$O$5)</f>
        <v>#REF!</v>
      </c>
      <c r="L1832" s="797"/>
      <c r="M1832" s="800"/>
      <c r="N1832" s="778"/>
      <c r="O1832" s="778"/>
      <c r="P1832" s="781"/>
      <c r="Q1832" s="781"/>
      <c r="R1832" s="784"/>
      <c r="U1832" s="851"/>
      <c r="V1832" s="852"/>
      <c r="W1832" s="890"/>
      <c r="X1832" s="902"/>
      <c r="Y1832" s="921"/>
      <c r="Z1832" s="494"/>
      <c r="AA1832" s="501"/>
      <c r="AB1832" s="517"/>
      <c r="AC1832" s="518"/>
      <c r="AD1832" s="582"/>
      <c r="AE1832" s="494"/>
      <c r="AF1832" s="494"/>
      <c r="AG1832" s="494"/>
    </row>
    <row r="1833" spans="2:33">
      <c r="B1833" s="786"/>
      <c r="C1833" s="903"/>
      <c r="D1833" s="790"/>
      <c r="E1833" s="791"/>
      <c r="F1833" s="779"/>
      <c r="G1833" s="795"/>
      <c r="H1833" s="458" t="s">
        <v>226</v>
      </c>
      <c r="I1833" s="252"/>
      <c r="J1833" s="448">
        <f t="shared" si="144"/>
        <v>0</v>
      </c>
      <c r="K1833" s="439" t="e">
        <f>#REF!*(1-$O$5)</f>
        <v>#REF!</v>
      </c>
      <c r="L1833" s="798"/>
      <c r="M1833" s="801"/>
      <c r="N1833" s="779"/>
      <c r="O1833" s="779"/>
      <c r="P1833" s="782"/>
      <c r="Q1833" s="782"/>
      <c r="R1833" s="785"/>
      <c r="U1833" s="851"/>
      <c r="V1833" s="852"/>
      <c r="W1833" s="890"/>
      <c r="X1833" s="902"/>
      <c r="Y1833" s="921"/>
      <c r="Z1833" s="494"/>
      <c r="AA1833" s="501"/>
      <c r="AB1833" s="517"/>
      <c r="AC1833" s="518"/>
      <c r="AD1833" s="582"/>
      <c r="AE1833" s="494"/>
      <c r="AF1833" s="494"/>
      <c r="AG1833" s="494"/>
    </row>
    <row r="1834" spans="2:33">
      <c r="B1834" s="786">
        <v>447</v>
      </c>
      <c r="C1834" s="903" t="s">
        <v>975</v>
      </c>
      <c r="D1834" s="790"/>
      <c r="E1834" s="791">
        <f t="shared" si="145"/>
        <v>0</v>
      </c>
      <c r="F1834" s="777">
        <f>E1834</f>
        <v>0</v>
      </c>
      <c r="G1834" s="793" t="e">
        <f>F1834*(1+$L$5)</f>
        <v>#REF!</v>
      </c>
      <c r="H1834" s="458" t="s">
        <v>207</v>
      </c>
      <c r="I1834" s="252"/>
      <c r="J1834" s="448">
        <f t="shared" si="144"/>
        <v>0</v>
      </c>
      <c r="K1834" s="439" t="e">
        <f>#REF!*(1-$O$5)</f>
        <v>#REF!</v>
      </c>
      <c r="L1834" s="796" t="e">
        <f>SUM(K1834*J1834,J1835*K1835,J1836*K1836,J1837*K1837)</f>
        <v>#REF!</v>
      </c>
      <c r="M1834" s="799">
        <v>1</v>
      </c>
      <c r="N1834" s="777" t="e">
        <f>L1834*M1834</f>
        <v>#REF!</v>
      </c>
      <c r="O1834" s="777" t="e">
        <f>N1834*(1+$R$5)</f>
        <v>#REF!</v>
      </c>
      <c r="P1834" s="780" t="e">
        <f>F1834+N1834</f>
        <v>#REF!</v>
      </c>
      <c r="Q1834" s="780" t="e">
        <f>O1834+G1834</f>
        <v>#REF!</v>
      </c>
      <c r="R1834" s="783" t="e">
        <f>Q1834*(1+$U$5)</f>
        <v>#REF!</v>
      </c>
      <c r="U1834" s="851"/>
      <c r="V1834" s="852"/>
      <c r="W1834" s="890"/>
      <c r="X1834" s="902"/>
      <c r="Y1834" s="921"/>
      <c r="Z1834" s="494"/>
      <c r="AA1834" s="501"/>
      <c r="AB1834" s="517"/>
      <c r="AC1834" s="518"/>
      <c r="AD1834" s="582"/>
      <c r="AE1834" s="494"/>
      <c r="AF1834" s="494"/>
      <c r="AG1834" s="494"/>
    </row>
    <row r="1835" spans="2:33">
      <c r="B1835" s="786"/>
      <c r="C1835" s="903"/>
      <c r="D1835" s="790"/>
      <c r="E1835" s="791"/>
      <c r="F1835" s="778"/>
      <c r="G1835" s="794"/>
      <c r="H1835" s="458" t="s">
        <v>185</v>
      </c>
      <c r="I1835" s="252"/>
      <c r="J1835" s="448">
        <f t="shared" si="144"/>
        <v>0</v>
      </c>
      <c r="K1835" s="439" t="e">
        <f>#REF!*(1-$O$5)</f>
        <v>#REF!</v>
      </c>
      <c r="L1835" s="797"/>
      <c r="M1835" s="800"/>
      <c r="N1835" s="778"/>
      <c r="O1835" s="778"/>
      <c r="P1835" s="781"/>
      <c r="Q1835" s="781"/>
      <c r="R1835" s="784"/>
      <c r="U1835" s="851"/>
      <c r="V1835" s="852"/>
      <c r="W1835" s="890"/>
      <c r="X1835" s="902"/>
      <c r="Y1835" s="921"/>
      <c r="Z1835" s="494"/>
      <c r="AA1835" s="501"/>
      <c r="AB1835" s="517"/>
      <c r="AC1835" s="518"/>
      <c r="AD1835" s="582"/>
      <c r="AE1835" s="494"/>
      <c r="AF1835" s="494"/>
      <c r="AG1835" s="494"/>
    </row>
    <row r="1836" spans="2:33">
      <c r="B1836" s="786"/>
      <c r="C1836" s="903"/>
      <c r="D1836" s="790"/>
      <c r="E1836" s="791"/>
      <c r="F1836" s="778"/>
      <c r="G1836" s="794"/>
      <c r="H1836" s="458" t="s">
        <v>220</v>
      </c>
      <c r="I1836" s="252"/>
      <c r="J1836" s="448">
        <f t="shared" si="144"/>
        <v>0</v>
      </c>
      <c r="K1836" s="439" t="e">
        <f>#REF!*(1-$O$5)</f>
        <v>#REF!</v>
      </c>
      <c r="L1836" s="797"/>
      <c r="M1836" s="800"/>
      <c r="N1836" s="778"/>
      <c r="O1836" s="778"/>
      <c r="P1836" s="781"/>
      <c r="Q1836" s="781"/>
      <c r="R1836" s="784"/>
      <c r="U1836" s="851"/>
      <c r="V1836" s="852"/>
      <c r="W1836" s="890"/>
      <c r="X1836" s="902"/>
      <c r="Y1836" s="921"/>
      <c r="Z1836" s="494"/>
      <c r="AA1836" s="501"/>
      <c r="AB1836" s="517"/>
      <c r="AC1836" s="518"/>
      <c r="AD1836" s="582"/>
      <c r="AE1836" s="494"/>
      <c r="AF1836" s="494"/>
      <c r="AG1836" s="494"/>
    </row>
    <row r="1837" spans="2:33">
      <c r="B1837" s="786"/>
      <c r="C1837" s="903"/>
      <c r="D1837" s="790"/>
      <c r="E1837" s="791"/>
      <c r="F1837" s="779"/>
      <c r="G1837" s="795"/>
      <c r="H1837" s="458" t="s">
        <v>226</v>
      </c>
      <c r="I1837" s="252"/>
      <c r="J1837" s="448">
        <f t="shared" si="144"/>
        <v>0</v>
      </c>
      <c r="K1837" s="439" t="e">
        <f>#REF!*(1-$O$5)</f>
        <v>#REF!</v>
      </c>
      <c r="L1837" s="798"/>
      <c r="M1837" s="801"/>
      <c r="N1837" s="779"/>
      <c r="O1837" s="779"/>
      <c r="P1837" s="782"/>
      <c r="Q1837" s="782"/>
      <c r="R1837" s="785"/>
      <c r="U1837" s="851"/>
      <c r="V1837" s="852"/>
      <c r="W1837" s="890"/>
      <c r="X1837" s="902"/>
      <c r="Y1837" s="921"/>
      <c r="Z1837" s="494"/>
      <c r="AA1837" s="501"/>
      <c r="AB1837" s="517"/>
      <c r="AC1837" s="518"/>
      <c r="AD1837" s="582"/>
      <c r="AE1837" s="494"/>
      <c r="AF1837" s="494"/>
      <c r="AG1837" s="494"/>
    </row>
    <row r="1838" spans="2:33">
      <c r="B1838" s="786">
        <v>448</v>
      </c>
      <c r="C1838" s="903" t="s">
        <v>991</v>
      </c>
      <c r="D1838" s="790"/>
      <c r="E1838" s="791">
        <f t="shared" si="145"/>
        <v>0</v>
      </c>
      <c r="F1838" s="777">
        <f>E1838</f>
        <v>0</v>
      </c>
      <c r="G1838" s="793" t="e">
        <f>F1838*(1+$L$5)</f>
        <v>#REF!</v>
      </c>
      <c r="H1838" s="458" t="s">
        <v>207</v>
      </c>
      <c r="I1838" s="252"/>
      <c r="J1838" s="448">
        <f t="shared" si="144"/>
        <v>0</v>
      </c>
      <c r="K1838" s="439" t="e">
        <f>#REF!*(1-$O$5)</f>
        <v>#REF!</v>
      </c>
      <c r="L1838" s="796" t="e">
        <f>SUM(K1838*J1838,J1839*K1839,J1840*K1840,J1841*K1841)</f>
        <v>#REF!</v>
      </c>
      <c r="M1838" s="799">
        <v>1</v>
      </c>
      <c r="N1838" s="777" t="e">
        <f>L1838*M1838</f>
        <v>#REF!</v>
      </c>
      <c r="O1838" s="777" t="e">
        <f>N1838*(1+$R$5)</f>
        <v>#REF!</v>
      </c>
      <c r="P1838" s="780" t="e">
        <f>F1838+N1838</f>
        <v>#REF!</v>
      </c>
      <c r="Q1838" s="780" t="e">
        <f>O1838+G1838</f>
        <v>#REF!</v>
      </c>
      <c r="R1838" s="783" t="e">
        <f>Q1838*(1+$U$5)</f>
        <v>#REF!</v>
      </c>
      <c r="U1838" s="851"/>
      <c r="V1838" s="852"/>
      <c r="W1838" s="890"/>
      <c r="X1838" s="902"/>
      <c r="Y1838" s="921"/>
      <c r="Z1838" s="494"/>
      <c r="AA1838" s="501"/>
      <c r="AB1838" s="517"/>
      <c r="AC1838" s="518"/>
      <c r="AD1838" s="582"/>
      <c r="AE1838" s="494"/>
      <c r="AF1838" s="494"/>
      <c r="AG1838" s="494"/>
    </row>
    <row r="1839" spans="2:33">
      <c r="B1839" s="786"/>
      <c r="C1839" s="903"/>
      <c r="D1839" s="790"/>
      <c r="E1839" s="791"/>
      <c r="F1839" s="778"/>
      <c r="G1839" s="794"/>
      <c r="H1839" s="458" t="s">
        <v>185</v>
      </c>
      <c r="I1839" s="252"/>
      <c r="J1839" s="448">
        <f t="shared" si="144"/>
        <v>0</v>
      </c>
      <c r="K1839" s="439" t="e">
        <f>#REF!*(1-$O$5)</f>
        <v>#REF!</v>
      </c>
      <c r="L1839" s="797"/>
      <c r="M1839" s="800"/>
      <c r="N1839" s="778"/>
      <c r="O1839" s="778"/>
      <c r="P1839" s="781"/>
      <c r="Q1839" s="781"/>
      <c r="R1839" s="784"/>
      <c r="U1839" s="851"/>
      <c r="V1839" s="852"/>
      <c r="W1839" s="890"/>
      <c r="X1839" s="902"/>
      <c r="Y1839" s="921"/>
      <c r="Z1839" s="494"/>
      <c r="AA1839" s="501"/>
      <c r="AB1839" s="517"/>
      <c r="AC1839" s="518"/>
      <c r="AD1839" s="582"/>
      <c r="AE1839" s="494"/>
      <c r="AF1839" s="494"/>
      <c r="AG1839" s="494"/>
    </row>
    <row r="1840" spans="2:33">
      <c r="B1840" s="786"/>
      <c r="C1840" s="903"/>
      <c r="D1840" s="790"/>
      <c r="E1840" s="791"/>
      <c r="F1840" s="778"/>
      <c r="G1840" s="794"/>
      <c r="H1840" s="458" t="s">
        <v>220</v>
      </c>
      <c r="I1840" s="252"/>
      <c r="J1840" s="448">
        <f t="shared" si="144"/>
        <v>0</v>
      </c>
      <c r="K1840" s="439" t="e">
        <f>#REF!*(1-$O$5)</f>
        <v>#REF!</v>
      </c>
      <c r="L1840" s="797"/>
      <c r="M1840" s="800"/>
      <c r="N1840" s="778"/>
      <c r="O1840" s="778"/>
      <c r="P1840" s="781"/>
      <c r="Q1840" s="781"/>
      <c r="R1840" s="784"/>
      <c r="U1840" s="851"/>
      <c r="V1840" s="852"/>
      <c r="W1840" s="890"/>
      <c r="X1840" s="902"/>
      <c r="Y1840" s="921"/>
      <c r="Z1840" s="494"/>
      <c r="AA1840" s="501"/>
      <c r="AB1840" s="517"/>
      <c r="AC1840" s="518"/>
      <c r="AD1840" s="582"/>
      <c r="AE1840" s="494"/>
      <c r="AF1840" s="494"/>
      <c r="AG1840" s="494"/>
    </row>
    <row r="1841" spans="2:33">
      <c r="B1841" s="786"/>
      <c r="C1841" s="903"/>
      <c r="D1841" s="790"/>
      <c r="E1841" s="791"/>
      <c r="F1841" s="779"/>
      <c r="G1841" s="795"/>
      <c r="H1841" s="458" t="s">
        <v>226</v>
      </c>
      <c r="I1841" s="252"/>
      <c r="J1841" s="448">
        <f t="shared" si="144"/>
        <v>0</v>
      </c>
      <c r="K1841" s="439" t="e">
        <f>#REF!*(1-$O$5)</f>
        <v>#REF!</v>
      </c>
      <c r="L1841" s="798"/>
      <c r="M1841" s="801"/>
      <c r="N1841" s="779"/>
      <c r="O1841" s="779"/>
      <c r="P1841" s="782"/>
      <c r="Q1841" s="782"/>
      <c r="R1841" s="785"/>
      <c r="U1841" s="851"/>
      <c r="V1841" s="852"/>
      <c r="W1841" s="890"/>
      <c r="X1841" s="902"/>
      <c r="Y1841" s="921"/>
      <c r="Z1841" s="494"/>
      <c r="AA1841" s="501"/>
      <c r="AB1841" s="517"/>
      <c r="AC1841" s="518"/>
      <c r="AD1841" s="582"/>
      <c r="AE1841" s="494"/>
      <c r="AF1841" s="494"/>
      <c r="AG1841" s="494"/>
    </row>
    <row r="1842" spans="2:33">
      <c r="B1842" s="786">
        <v>449</v>
      </c>
      <c r="C1842" s="903" t="s">
        <v>992</v>
      </c>
      <c r="D1842" s="790"/>
      <c r="E1842" s="791">
        <f t="shared" si="145"/>
        <v>0</v>
      </c>
      <c r="F1842" s="777">
        <f>E1842</f>
        <v>0</v>
      </c>
      <c r="G1842" s="793" t="e">
        <f>F1842*(1+$L$5)</f>
        <v>#REF!</v>
      </c>
      <c r="H1842" s="458" t="s">
        <v>207</v>
      </c>
      <c r="I1842" s="252"/>
      <c r="J1842" s="448">
        <f t="shared" si="144"/>
        <v>0</v>
      </c>
      <c r="K1842" s="439" t="e">
        <f>#REF!*(1-$O$5)</f>
        <v>#REF!</v>
      </c>
      <c r="L1842" s="796" t="e">
        <f>SUM(K1842*J1842,J1843*K1843,J1844*K1844,J1845*K1845)</f>
        <v>#REF!</v>
      </c>
      <c r="M1842" s="799">
        <v>1</v>
      </c>
      <c r="N1842" s="777" t="e">
        <f>L1842*M1842</f>
        <v>#REF!</v>
      </c>
      <c r="O1842" s="777" t="e">
        <f>N1842*(1+$R$5)</f>
        <v>#REF!</v>
      </c>
      <c r="P1842" s="780" t="e">
        <f>F1842+N1842</f>
        <v>#REF!</v>
      </c>
      <c r="Q1842" s="780" t="e">
        <f>O1842+G1842</f>
        <v>#REF!</v>
      </c>
      <c r="R1842" s="783" t="e">
        <f>Q1842*(1+$U$5)</f>
        <v>#REF!</v>
      </c>
      <c r="U1842" s="851"/>
      <c r="V1842" s="852"/>
      <c r="W1842" s="890"/>
      <c r="X1842" s="902"/>
      <c r="Y1842" s="921"/>
      <c r="Z1842" s="494"/>
      <c r="AA1842" s="501"/>
      <c r="AB1842" s="517"/>
      <c r="AC1842" s="518"/>
      <c r="AD1842" s="582"/>
      <c r="AE1842" s="494"/>
      <c r="AF1842" s="494"/>
      <c r="AG1842" s="494"/>
    </row>
    <row r="1843" spans="2:33">
      <c r="B1843" s="786"/>
      <c r="C1843" s="903"/>
      <c r="D1843" s="790"/>
      <c r="E1843" s="791"/>
      <c r="F1843" s="778"/>
      <c r="G1843" s="794"/>
      <c r="H1843" s="458" t="s">
        <v>185</v>
      </c>
      <c r="I1843" s="252"/>
      <c r="J1843" s="448">
        <f t="shared" si="144"/>
        <v>0</v>
      </c>
      <c r="K1843" s="439" t="e">
        <f>#REF!*(1-$O$5)</f>
        <v>#REF!</v>
      </c>
      <c r="L1843" s="797"/>
      <c r="M1843" s="800"/>
      <c r="N1843" s="778"/>
      <c r="O1843" s="778"/>
      <c r="P1843" s="781"/>
      <c r="Q1843" s="781"/>
      <c r="R1843" s="784"/>
      <c r="U1843" s="851"/>
      <c r="V1843" s="852"/>
      <c r="W1843" s="890"/>
      <c r="X1843" s="902"/>
      <c r="Y1843" s="921"/>
      <c r="Z1843" s="494"/>
      <c r="AA1843" s="501"/>
      <c r="AB1843" s="517"/>
      <c r="AC1843" s="518"/>
      <c r="AD1843" s="582"/>
      <c r="AE1843" s="494"/>
      <c r="AF1843" s="494"/>
      <c r="AG1843" s="494"/>
    </row>
    <row r="1844" spans="2:33">
      <c r="B1844" s="786"/>
      <c r="C1844" s="903"/>
      <c r="D1844" s="790"/>
      <c r="E1844" s="791"/>
      <c r="F1844" s="778"/>
      <c r="G1844" s="794"/>
      <c r="H1844" s="458" t="s">
        <v>220</v>
      </c>
      <c r="I1844" s="252"/>
      <c r="J1844" s="448">
        <f t="shared" si="144"/>
        <v>0</v>
      </c>
      <c r="K1844" s="439" t="e">
        <f>#REF!*(1-$O$5)</f>
        <v>#REF!</v>
      </c>
      <c r="L1844" s="797"/>
      <c r="M1844" s="800"/>
      <c r="N1844" s="778"/>
      <c r="O1844" s="778"/>
      <c r="P1844" s="781"/>
      <c r="Q1844" s="781"/>
      <c r="R1844" s="784"/>
      <c r="U1844" s="851"/>
      <c r="V1844" s="852"/>
      <c r="W1844" s="890"/>
      <c r="X1844" s="902"/>
      <c r="Y1844" s="921"/>
      <c r="Z1844" s="494"/>
      <c r="AA1844" s="501"/>
      <c r="AB1844" s="517"/>
      <c r="AC1844" s="518"/>
      <c r="AD1844" s="582"/>
      <c r="AE1844" s="494"/>
      <c r="AF1844" s="494"/>
      <c r="AG1844" s="494"/>
    </row>
    <row r="1845" spans="2:33">
      <c r="B1845" s="786"/>
      <c r="C1845" s="903"/>
      <c r="D1845" s="790"/>
      <c r="E1845" s="791"/>
      <c r="F1845" s="779"/>
      <c r="G1845" s="795"/>
      <c r="H1845" s="458" t="s">
        <v>226</v>
      </c>
      <c r="I1845" s="252"/>
      <c r="J1845" s="448">
        <f t="shared" si="144"/>
        <v>0</v>
      </c>
      <c r="K1845" s="439" t="e">
        <f>#REF!*(1-$O$5)</f>
        <v>#REF!</v>
      </c>
      <c r="L1845" s="798"/>
      <c r="M1845" s="801"/>
      <c r="N1845" s="779"/>
      <c r="O1845" s="779"/>
      <c r="P1845" s="782"/>
      <c r="Q1845" s="782"/>
      <c r="R1845" s="785"/>
      <c r="U1845" s="851"/>
      <c r="V1845" s="852"/>
      <c r="W1845" s="890"/>
      <c r="X1845" s="902"/>
      <c r="Y1845" s="921"/>
      <c r="Z1845" s="494"/>
      <c r="AA1845" s="501"/>
      <c r="AB1845" s="517"/>
      <c r="AC1845" s="518"/>
      <c r="AD1845" s="582"/>
      <c r="AE1845" s="494"/>
      <c r="AF1845" s="494"/>
      <c r="AG1845" s="494"/>
    </row>
    <row r="1846" spans="2:33">
      <c r="B1846" s="786">
        <v>450</v>
      </c>
      <c r="C1846" s="903" t="s">
        <v>976</v>
      </c>
      <c r="D1846" s="790"/>
      <c r="E1846" s="791">
        <f t="shared" si="145"/>
        <v>0</v>
      </c>
      <c r="F1846" s="777">
        <f>E1846</f>
        <v>0</v>
      </c>
      <c r="G1846" s="793" t="e">
        <f>F1846*(1+$L$5)</f>
        <v>#REF!</v>
      </c>
      <c r="H1846" s="458" t="s">
        <v>207</v>
      </c>
      <c r="I1846" s="252"/>
      <c r="J1846" s="448">
        <f t="shared" si="144"/>
        <v>0</v>
      </c>
      <c r="K1846" s="439" t="e">
        <f>#REF!*(1-$O$5)</f>
        <v>#REF!</v>
      </c>
      <c r="L1846" s="796" t="e">
        <f>SUM(K1846*J1846,J1847*K1847,J1848*K1848,J1849*K1849)</f>
        <v>#REF!</v>
      </c>
      <c r="M1846" s="799">
        <v>1</v>
      </c>
      <c r="N1846" s="777" t="e">
        <f>L1846*M1846</f>
        <v>#REF!</v>
      </c>
      <c r="O1846" s="777" t="e">
        <f>N1846*(1+$R$5)</f>
        <v>#REF!</v>
      </c>
      <c r="P1846" s="780" t="e">
        <f>F1846+N1846</f>
        <v>#REF!</v>
      </c>
      <c r="Q1846" s="780" t="e">
        <f>O1846+G1846</f>
        <v>#REF!</v>
      </c>
      <c r="R1846" s="783" t="e">
        <f>Q1846*(1+$U$5)</f>
        <v>#REF!</v>
      </c>
      <c r="U1846" s="851"/>
      <c r="V1846" s="852"/>
      <c r="W1846" s="890"/>
      <c r="X1846" s="902"/>
      <c r="Y1846" s="921"/>
      <c r="Z1846" s="494"/>
      <c r="AA1846" s="501"/>
      <c r="AB1846" s="517"/>
      <c r="AC1846" s="518"/>
      <c r="AD1846" s="582"/>
      <c r="AE1846" s="494"/>
      <c r="AF1846" s="494"/>
      <c r="AG1846" s="494"/>
    </row>
    <row r="1847" spans="2:33">
      <c r="B1847" s="786"/>
      <c r="C1847" s="903"/>
      <c r="D1847" s="790"/>
      <c r="E1847" s="791"/>
      <c r="F1847" s="778"/>
      <c r="G1847" s="794"/>
      <c r="H1847" s="458" t="s">
        <v>185</v>
      </c>
      <c r="I1847" s="252"/>
      <c r="J1847" s="448">
        <f t="shared" si="144"/>
        <v>0</v>
      </c>
      <c r="K1847" s="439" t="e">
        <f>#REF!*(1-$O$5)</f>
        <v>#REF!</v>
      </c>
      <c r="L1847" s="797"/>
      <c r="M1847" s="800"/>
      <c r="N1847" s="778"/>
      <c r="O1847" s="778"/>
      <c r="P1847" s="781"/>
      <c r="Q1847" s="781"/>
      <c r="R1847" s="784"/>
      <c r="U1847" s="851"/>
      <c r="V1847" s="852"/>
      <c r="W1847" s="890"/>
      <c r="X1847" s="902"/>
      <c r="Y1847" s="921"/>
      <c r="Z1847" s="494"/>
      <c r="AA1847" s="501"/>
      <c r="AB1847" s="517"/>
      <c r="AC1847" s="518"/>
      <c r="AD1847" s="582"/>
      <c r="AE1847" s="494"/>
      <c r="AF1847" s="494"/>
      <c r="AG1847" s="494"/>
    </row>
    <row r="1848" spans="2:33">
      <c r="B1848" s="786"/>
      <c r="C1848" s="903"/>
      <c r="D1848" s="790"/>
      <c r="E1848" s="791"/>
      <c r="F1848" s="778"/>
      <c r="G1848" s="794"/>
      <c r="H1848" s="458" t="s">
        <v>220</v>
      </c>
      <c r="I1848" s="252"/>
      <c r="J1848" s="448">
        <f t="shared" si="144"/>
        <v>0</v>
      </c>
      <c r="K1848" s="439" t="e">
        <f>#REF!*(1-$O$5)</f>
        <v>#REF!</v>
      </c>
      <c r="L1848" s="797"/>
      <c r="M1848" s="800"/>
      <c r="N1848" s="778"/>
      <c r="O1848" s="778"/>
      <c r="P1848" s="781"/>
      <c r="Q1848" s="781"/>
      <c r="R1848" s="784"/>
      <c r="U1848" s="851"/>
      <c r="V1848" s="852"/>
      <c r="W1848" s="890"/>
      <c r="X1848" s="902"/>
      <c r="Y1848" s="921"/>
      <c r="Z1848" s="494"/>
      <c r="AA1848" s="501"/>
      <c r="AB1848" s="517"/>
      <c r="AC1848" s="518"/>
      <c r="AD1848" s="582"/>
      <c r="AE1848" s="494"/>
      <c r="AF1848" s="494"/>
      <c r="AG1848" s="494"/>
    </row>
    <row r="1849" spans="2:33">
      <c r="B1849" s="786"/>
      <c r="C1849" s="903"/>
      <c r="D1849" s="790"/>
      <c r="E1849" s="791"/>
      <c r="F1849" s="779"/>
      <c r="G1849" s="795"/>
      <c r="H1849" s="458" t="s">
        <v>226</v>
      </c>
      <c r="I1849" s="252"/>
      <c r="J1849" s="448">
        <f t="shared" si="144"/>
        <v>0</v>
      </c>
      <c r="K1849" s="439" t="e">
        <f>#REF!*(1-$O$5)</f>
        <v>#REF!</v>
      </c>
      <c r="L1849" s="798"/>
      <c r="M1849" s="801"/>
      <c r="N1849" s="779"/>
      <c r="O1849" s="779"/>
      <c r="P1849" s="782"/>
      <c r="Q1849" s="782"/>
      <c r="R1849" s="785"/>
      <c r="U1849" s="851"/>
      <c r="V1849" s="852"/>
      <c r="W1849" s="890"/>
      <c r="X1849" s="902"/>
      <c r="Y1849" s="921"/>
      <c r="Z1849" s="494"/>
      <c r="AA1849" s="501"/>
      <c r="AB1849" s="517"/>
      <c r="AC1849" s="518"/>
      <c r="AD1849" s="582"/>
      <c r="AE1849" s="494"/>
      <c r="AF1849" s="494"/>
      <c r="AG1849" s="494"/>
    </row>
    <row r="1850" spans="2:33">
      <c r="B1850" s="786">
        <v>451</v>
      </c>
      <c r="C1850" s="903" t="s">
        <v>977</v>
      </c>
      <c r="D1850" s="790"/>
      <c r="E1850" s="791">
        <f t="shared" si="145"/>
        <v>0</v>
      </c>
      <c r="F1850" s="777">
        <f>E1850</f>
        <v>0</v>
      </c>
      <c r="G1850" s="793" t="e">
        <f>F1850*(1+$L$5)</f>
        <v>#REF!</v>
      </c>
      <c r="H1850" s="458" t="s">
        <v>207</v>
      </c>
      <c r="I1850" s="252"/>
      <c r="J1850" s="448">
        <f t="shared" si="144"/>
        <v>0</v>
      </c>
      <c r="K1850" s="439" t="e">
        <f>#REF!*(1-$O$5)</f>
        <v>#REF!</v>
      </c>
      <c r="L1850" s="796" t="e">
        <f>SUM(K1850*J1850,J1851*K1851,J1852*K1852,J1853*K1853)</f>
        <v>#REF!</v>
      </c>
      <c r="M1850" s="799">
        <v>1</v>
      </c>
      <c r="N1850" s="777" t="e">
        <f>L1850*M1850</f>
        <v>#REF!</v>
      </c>
      <c r="O1850" s="777" t="e">
        <f>N1850*(1+$R$5)</f>
        <v>#REF!</v>
      </c>
      <c r="P1850" s="780" t="e">
        <f>F1850+N1850</f>
        <v>#REF!</v>
      </c>
      <c r="Q1850" s="780" t="e">
        <f>O1850+G1850</f>
        <v>#REF!</v>
      </c>
      <c r="R1850" s="783" t="e">
        <f>Q1850*(1+$U$5)</f>
        <v>#REF!</v>
      </c>
      <c r="U1850" s="851"/>
      <c r="V1850" s="852"/>
      <c r="W1850" s="890"/>
      <c r="X1850" s="902"/>
      <c r="Y1850" s="921"/>
      <c r="Z1850" s="494"/>
      <c r="AA1850" s="501"/>
      <c r="AB1850" s="517"/>
      <c r="AC1850" s="518"/>
      <c r="AD1850" s="582"/>
      <c r="AE1850" s="494"/>
      <c r="AF1850" s="494"/>
      <c r="AG1850" s="494"/>
    </row>
    <row r="1851" spans="2:33">
      <c r="B1851" s="786"/>
      <c r="C1851" s="903"/>
      <c r="D1851" s="790"/>
      <c r="E1851" s="791"/>
      <c r="F1851" s="778"/>
      <c r="G1851" s="794"/>
      <c r="H1851" s="458" t="s">
        <v>185</v>
      </c>
      <c r="I1851" s="252"/>
      <c r="J1851" s="448">
        <f t="shared" si="144"/>
        <v>0</v>
      </c>
      <c r="K1851" s="439" t="e">
        <f>#REF!*(1-$O$5)</f>
        <v>#REF!</v>
      </c>
      <c r="L1851" s="797"/>
      <c r="M1851" s="800"/>
      <c r="N1851" s="778"/>
      <c r="O1851" s="778"/>
      <c r="P1851" s="781"/>
      <c r="Q1851" s="781"/>
      <c r="R1851" s="784"/>
      <c r="U1851" s="851"/>
      <c r="V1851" s="852"/>
      <c r="W1851" s="890"/>
      <c r="X1851" s="902"/>
      <c r="Y1851" s="921"/>
      <c r="Z1851" s="494"/>
      <c r="AA1851" s="501"/>
      <c r="AB1851" s="517"/>
      <c r="AC1851" s="518"/>
      <c r="AD1851" s="582"/>
      <c r="AE1851" s="494"/>
      <c r="AF1851" s="494"/>
      <c r="AG1851" s="494"/>
    </row>
    <row r="1852" spans="2:33">
      <c r="B1852" s="786"/>
      <c r="C1852" s="903"/>
      <c r="D1852" s="790"/>
      <c r="E1852" s="791"/>
      <c r="F1852" s="778"/>
      <c r="G1852" s="794"/>
      <c r="H1852" s="458" t="s">
        <v>220</v>
      </c>
      <c r="I1852" s="252"/>
      <c r="J1852" s="448">
        <f t="shared" si="144"/>
        <v>0</v>
      </c>
      <c r="K1852" s="439" t="e">
        <f>#REF!*(1-$O$5)</f>
        <v>#REF!</v>
      </c>
      <c r="L1852" s="797"/>
      <c r="M1852" s="800"/>
      <c r="N1852" s="778"/>
      <c r="O1852" s="778"/>
      <c r="P1852" s="781"/>
      <c r="Q1852" s="781"/>
      <c r="R1852" s="784"/>
      <c r="U1852" s="851"/>
      <c r="V1852" s="852"/>
      <c r="W1852" s="890"/>
      <c r="X1852" s="902"/>
      <c r="Y1852" s="921"/>
      <c r="Z1852" s="494"/>
      <c r="AA1852" s="501"/>
      <c r="AB1852" s="517"/>
      <c r="AC1852" s="518"/>
      <c r="AD1852" s="582"/>
      <c r="AE1852" s="494"/>
      <c r="AF1852" s="494"/>
      <c r="AG1852" s="494"/>
    </row>
    <row r="1853" spans="2:33">
      <c r="B1853" s="786"/>
      <c r="C1853" s="903"/>
      <c r="D1853" s="790"/>
      <c r="E1853" s="791"/>
      <c r="F1853" s="779"/>
      <c r="G1853" s="795"/>
      <c r="H1853" s="458" t="s">
        <v>226</v>
      </c>
      <c r="I1853" s="252"/>
      <c r="J1853" s="448">
        <f t="shared" si="144"/>
        <v>0</v>
      </c>
      <c r="K1853" s="439" t="e">
        <f>#REF!*(1-$O$5)</f>
        <v>#REF!</v>
      </c>
      <c r="L1853" s="798"/>
      <c r="M1853" s="801"/>
      <c r="N1853" s="779"/>
      <c r="O1853" s="779"/>
      <c r="P1853" s="782"/>
      <c r="Q1853" s="782"/>
      <c r="R1853" s="785"/>
      <c r="U1853" s="851"/>
      <c r="V1853" s="852"/>
      <c r="W1853" s="890"/>
      <c r="X1853" s="902"/>
      <c r="Y1853" s="921"/>
      <c r="Z1853" s="494"/>
      <c r="AA1853" s="501"/>
      <c r="AB1853" s="517"/>
      <c r="AC1853" s="518"/>
      <c r="AD1853" s="582"/>
      <c r="AE1853" s="494"/>
      <c r="AF1853" s="494"/>
      <c r="AG1853" s="494"/>
    </row>
    <row r="1854" spans="2:33">
      <c r="B1854" s="786">
        <v>452</v>
      </c>
      <c r="C1854" s="903" t="s">
        <v>993</v>
      </c>
      <c r="D1854" s="790"/>
      <c r="E1854" s="791">
        <f t="shared" si="145"/>
        <v>0</v>
      </c>
      <c r="F1854" s="777">
        <f>E1854</f>
        <v>0</v>
      </c>
      <c r="G1854" s="793" t="e">
        <f>F1854*(1+$L$5)</f>
        <v>#REF!</v>
      </c>
      <c r="H1854" s="458" t="s">
        <v>207</v>
      </c>
      <c r="I1854" s="252"/>
      <c r="J1854" s="448">
        <f t="shared" si="144"/>
        <v>0</v>
      </c>
      <c r="K1854" s="439" t="e">
        <f>#REF!*(1-$O$5)</f>
        <v>#REF!</v>
      </c>
      <c r="L1854" s="796" t="e">
        <f>SUM(K1854*J1854,J1855*K1855,J1856*K1856,J1857*K1857)</f>
        <v>#REF!</v>
      </c>
      <c r="M1854" s="799">
        <v>1</v>
      </c>
      <c r="N1854" s="777" t="e">
        <f>L1854*M1854</f>
        <v>#REF!</v>
      </c>
      <c r="O1854" s="777" t="e">
        <f>N1854*(1+$R$5)</f>
        <v>#REF!</v>
      </c>
      <c r="P1854" s="780" t="e">
        <f>F1854+N1854</f>
        <v>#REF!</v>
      </c>
      <c r="Q1854" s="780" t="e">
        <f>O1854+G1854</f>
        <v>#REF!</v>
      </c>
      <c r="R1854" s="783" t="e">
        <f>Q1854*(1+$U$5)</f>
        <v>#REF!</v>
      </c>
      <c r="U1854" s="851"/>
      <c r="V1854" s="852"/>
      <c r="W1854" s="890"/>
      <c r="X1854" s="902"/>
      <c r="Y1854" s="921"/>
      <c r="Z1854" s="494"/>
      <c r="AA1854" s="501"/>
      <c r="AB1854" s="517"/>
      <c r="AC1854" s="518"/>
      <c r="AD1854" s="582"/>
      <c r="AE1854" s="494"/>
      <c r="AF1854" s="494"/>
      <c r="AG1854" s="494"/>
    </row>
    <row r="1855" spans="2:33">
      <c r="B1855" s="786"/>
      <c r="C1855" s="903"/>
      <c r="D1855" s="790"/>
      <c r="E1855" s="791"/>
      <c r="F1855" s="778"/>
      <c r="G1855" s="794"/>
      <c r="H1855" s="458" t="s">
        <v>185</v>
      </c>
      <c r="I1855" s="252"/>
      <c r="J1855" s="448">
        <f t="shared" si="144"/>
        <v>0</v>
      </c>
      <c r="K1855" s="439" t="e">
        <f>#REF!*(1-$O$5)</f>
        <v>#REF!</v>
      </c>
      <c r="L1855" s="797"/>
      <c r="M1855" s="800"/>
      <c r="N1855" s="778"/>
      <c r="O1855" s="778"/>
      <c r="P1855" s="781"/>
      <c r="Q1855" s="781"/>
      <c r="R1855" s="784"/>
      <c r="U1855" s="851"/>
      <c r="V1855" s="852"/>
      <c r="W1855" s="890"/>
      <c r="X1855" s="902"/>
      <c r="Y1855" s="921"/>
      <c r="Z1855" s="494"/>
      <c r="AA1855" s="501"/>
      <c r="AB1855" s="517"/>
      <c r="AC1855" s="518"/>
      <c r="AD1855" s="582"/>
      <c r="AE1855" s="494"/>
      <c r="AF1855" s="494"/>
      <c r="AG1855" s="494"/>
    </row>
    <row r="1856" spans="2:33">
      <c r="B1856" s="786"/>
      <c r="C1856" s="903"/>
      <c r="D1856" s="790"/>
      <c r="E1856" s="791"/>
      <c r="F1856" s="778"/>
      <c r="G1856" s="794"/>
      <c r="H1856" s="458" t="s">
        <v>220</v>
      </c>
      <c r="I1856" s="252"/>
      <c r="J1856" s="448">
        <f t="shared" si="144"/>
        <v>0</v>
      </c>
      <c r="K1856" s="439" t="e">
        <f>#REF!*(1-$O$5)</f>
        <v>#REF!</v>
      </c>
      <c r="L1856" s="797"/>
      <c r="M1856" s="800"/>
      <c r="N1856" s="778"/>
      <c r="O1856" s="778"/>
      <c r="P1856" s="781"/>
      <c r="Q1856" s="781"/>
      <c r="R1856" s="784"/>
      <c r="U1856" s="851"/>
      <c r="V1856" s="852"/>
      <c r="W1856" s="890"/>
      <c r="X1856" s="902"/>
      <c r="Y1856" s="921"/>
      <c r="Z1856" s="494"/>
      <c r="AA1856" s="501"/>
      <c r="AB1856" s="517"/>
      <c r="AC1856" s="518"/>
      <c r="AD1856" s="582"/>
      <c r="AE1856" s="494"/>
      <c r="AF1856" s="494"/>
      <c r="AG1856" s="494"/>
    </row>
    <row r="1857" spans="2:33">
      <c r="B1857" s="786"/>
      <c r="C1857" s="903"/>
      <c r="D1857" s="790"/>
      <c r="E1857" s="791"/>
      <c r="F1857" s="779"/>
      <c r="G1857" s="795"/>
      <c r="H1857" s="458" t="s">
        <v>226</v>
      </c>
      <c r="I1857" s="252"/>
      <c r="J1857" s="448">
        <f t="shared" si="144"/>
        <v>0</v>
      </c>
      <c r="K1857" s="439" t="e">
        <f>#REF!*(1-$O$5)</f>
        <v>#REF!</v>
      </c>
      <c r="L1857" s="798"/>
      <c r="M1857" s="801"/>
      <c r="N1857" s="779"/>
      <c r="O1857" s="779"/>
      <c r="P1857" s="782"/>
      <c r="Q1857" s="782"/>
      <c r="R1857" s="785"/>
      <c r="U1857" s="851"/>
      <c r="V1857" s="852"/>
      <c r="W1857" s="890"/>
      <c r="X1857" s="902"/>
      <c r="Y1857" s="921"/>
      <c r="Z1857" s="494"/>
      <c r="AA1857" s="501"/>
      <c r="AB1857" s="517"/>
      <c r="AC1857" s="518"/>
      <c r="AD1857" s="582"/>
      <c r="AE1857" s="494"/>
      <c r="AF1857" s="494"/>
      <c r="AG1857" s="494"/>
    </row>
    <row r="1858" spans="2:33">
      <c r="B1858" s="786">
        <v>453</v>
      </c>
      <c r="C1858" s="903" t="s">
        <v>994</v>
      </c>
      <c r="D1858" s="790"/>
      <c r="E1858" s="791">
        <f t="shared" si="145"/>
        <v>0</v>
      </c>
      <c r="F1858" s="777">
        <f>E1858</f>
        <v>0</v>
      </c>
      <c r="G1858" s="793" t="e">
        <f>F1858*(1+$L$5)</f>
        <v>#REF!</v>
      </c>
      <c r="H1858" s="458" t="s">
        <v>207</v>
      </c>
      <c r="I1858" s="252"/>
      <c r="J1858" s="448">
        <f t="shared" ref="J1858:J1921" si="146">I1858/60</f>
        <v>0</v>
      </c>
      <c r="K1858" s="439" t="e">
        <f>#REF!*(1-$O$5)</f>
        <v>#REF!</v>
      </c>
      <c r="L1858" s="796" t="e">
        <f>SUM(K1858*J1858,J1859*K1859,J1860*K1860,J1861*K1861)</f>
        <v>#REF!</v>
      </c>
      <c r="M1858" s="799">
        <v>1</v>
      </c>
      <c r="N1858" s="777" t="e">
        <f>L1858*M1858</f>
        <v>#REF!</v>
      </c>
      <c r="O1858" s="777" t="e">
        <f>N1858*(1+$R$5)</f>
        <v>#REF!</v>
      </c>
      <c r="P1858" s="780" t="e">
        <f>F1858+N1858</f>
        <v>#REF!</v>
      </c>
      <c r="Q1858" s="780" t="e">
        <f>O1858+G1858</f>
        <v>#REF!</v>
      </c>
      <c r="R1858" s="783" t="e">
        <f>Q1858*(1+$U$5)</f>
        <v>#REF!</v>
      </c>
      <c r="U1858" s="851"/>
      <c r="V1858" s="852"/>
      <c r="W1858" s="890"/>
      <c r="X1858" s="902"/>
      <c r="Y1858" s="921"/>
      <c r="Z1858" s="494"/>
      <c r="AA1858" s="501"/>
      <c r="AB1858" s="517"/>
      <c r="AC1858" s="518"/>
      <c r="AD1858" s="582"/>
      <c r="AE1858" s="494"/>
      <c r="AF1858" s="494"/>
      <c r="AG1858" s="494"/>
    </row>
    <row r="1859" spans="2:33">
      <c r="B1859" s="786"/>
      <c r="C1859" s="903"/>
      <c r="D1859" s="790"/>
      <c r="E1859" s="791"/>
      <c r="F1859" s="778"/>
      <c r="G1859" s="794"/>
      <c r="H1859" s="458" t="s">
        <v>185</v>
      </c>
      <c r="I1859" s="252"/>
      <c r="J1859" s="448">
        <f t="shared" si="146"/>
        <v>0</v>
      </c>
      <c r="K1859" s="439" t="e">
        <f>#REF!*(1-$O$5)</f>
        <v>#REF!</v>
      </c>
      <c r="L1859" s="797"/>
      <c r="M1859" s="800"/>
      <c r="N1859" s="778"/>
      <c r="O1859" s="778"/>
      <c r="P1859" s="781"/>
      <c r="Q1859" s="781"/>
      <c r="R1859" s="784"/>
      <c r="U1859" s="851"/>
      <c r="V1859" s="852"/>
      <c r="W1859" s="890"/>
      <c r="X1859" s="902"/>
      <c r="Y1859" s="921"/>
      <c r="Z1859" s="494"/>
      <c r="AA1859" s="501"/>
      <c r="AB1859" s="517"/>
      <c r="AC1859" s="518"/>
      <c r="AD1859" s="582"/>
      <c r="AE1859" s="494"/>
      <c r="AF1859" s="494"/>
      <c r="AG1859" s="494"/>
    </row>
    <row r="1860" spans="2:33">
      <c r="B1860" s="786"/>
      <c r="C1860" s="903"/>
      <c r="D1860" s="790"/>
      <c r="E1860" s="791"/>
      <c r="F1860" s="778"/>
      <c r="G1860" s="794"/>
      <c r="H1860" s="458" t="s">
        <v>220</v>
      </c>
      <c r="I1860" s="252"/>
      <c r="J1860" s="448">
        <f t="shared" si="146"/>
        <v>0</v>
      </c>
      <c r="K1860" s="439" t="e">
        <f>#REF!*(1-$O$5)</f>
        <v>#REF!</v>
      </c>
      <c r="L1860" s="797"/>
      <c r="M1860" s="800"/>
      <c r="N1860" s="778"/>
      <c r="O1860" s="778"/>
      <c r="P1860" s="781"/>
      <c r="Q1860" s="781"/>
      <c r="R1860" s="784"/>
      <c r="U1860" s="851"/>
      <c r="V1860" s="852"/>
      <c r="W1860" s="890"/>
      <c r="X1860" s="902"/>
      <c r="Y1860" s="921"/>
      <c r="Z1860" s="494"/>
      <c r="AA1860" s="501"/>
      <c r="AB1860" s="517"/>
      <c r="AC1860" s="518"/>
      <c r="AD1860" s="582"/>
      <c r="AE1860" s="494"/>
      <c r="AF1860" s="494"/>
      <c r="AG1860" s="494"/>
    </row>
    <row r="1861" spans="2:33">
      <c r="B1861" s="786"/>
      <c r="C1861" s="903"/>
      <c r="D1861" s="790"/>
      <c r="E1861" s="791"/>
      <c r="F1861" s="779"/>
      <c r="G1861" s="795"/>
      <c r="H1861" s="458" t="s">
        <v>226</v>
      </c>
      <c r="I1861" s="252"/>
      <c r="J1861" s="448">
        <f t="shared" si="146"/>
        <v>0</v>
      </c>
      <c r="K1861" s="439" t="e">
        <f>#REF!*(1-$O$5)</f>
        <v>#REF!</v>
      </c>
      <c r="L1861" s="798"/>
      <c r="M1861" s="801"/>
      <c r="N1861" s="779"/>
      <c r="O1861" s="779"/>
      <c r="P1861" s="782"/>
      <c r="Q1861" s="782"/>
      <c r="R1861" s="785"/>
      <c r="U1861" s="851"/>
      <c r="V1861" s="852"/>
      <c r="W1861" s="890"/>
      <c r="X1861" s="902"/>
      <c r="Y1861" s="921"/>
      <c r="Z1861" s="494"/>
      <c r="AA1861" s="501"/>
      <c r="AB1861" s="517"/>
      <c r="AC1861" s="518"/>
      <c r="AD1861" s="582"/>
      <c r="AE1861" s="494"/>
      <c r="AF1861" s="494"/>
      <c r="AG1861" s="494"/>
    </row>
    <row r="1862" spans="2:33">
      <c r="B1862" s="786">
        <v>454</v>
      </c>
      <c r="C1862" s="903" t="s">
        <v>978</v>
      </c>
      <c r="D1862" s="790"/>
      <c r="E1862" s="791">
        <f t="shared" ref="E1862:E1922" si="147">D1862*$I$5</f>
        <v>0</v>
      </c>
      <c r="F1862" s="777">
        <f>E1862</f>
        <v>0</v>
      </c>
      <c r="G1862" s="793" t="e">
        <f>F1862*(1+$L$5)</f>
        <v>#REF!</v>
      </c>
      <c r="H1862" s="458" t="s">
        <v>207</v>
      </c>
      <c r="I1862" s="252"/>
      <c r="J1862" s="448">
        <f t="shared" si="146"/>
        <v>0</v>
      </c>
      <c r="K1862" s="439" t="e">
        <f>#REF!*(1-$O$5)</f>
        <v>#REF!</v>
      </c>
      <c r="L1862" s="796" t="e">
        <f>SUM(K1862*J1862,J1863*K1863,J1864*K1864,J1865*K1865)</f>
        <v>#REF!</v>
      </c>
      <c r="M1862" s="799">
        <v>1</v>
      </c>
      <c r="N1862" s="777" t="e">
        <f>L1862*M1862</f>
        <v>#REF!</v>
      </c>
      <c r="O1862" s="777" t="e">
        <f>N1862*(1+$R$5)</f>
        <v>#REF!</v>
      </c>
      <c r="P1862" s="780" t="e">
        <f>F1862+N1862</f>
        <v>#REF!</v>
      </c>
      <c r="Q1862" s="780" t="e">
        <f>O1862+G1862</f>
        <v>#REF!</v>
      </c>
      <c r="R1862" s="783" t="e">
        <f>Q1862*(1+$U$5)</f>
        <v>#REF!</v>
      </c>
      <c r="U1862" s="851"/>
      <c r="V1862" s="852"/>
      <c r="W1862" s="890"/>
      <c r="X1862" s="902"/>
      <c r="Y1862" s="921"/>
      <c r="Z1862" s="494"/>
      <c r="AA1862" s="501"/>
      <c r="AB1862" s="517"/>
      <c r="AC1862" s="518"/>
      <c r="AD1862" s="582"/>
      <c r="AE1862" s="494"/>
      <c r="AF1862" s="494"/>
      <c r="AG1862" s="494"/>
    </row>
    <row r="1863" spans="2:33">
      <c r="B1863" s="786"/>
      <c r="C1863" s="903"/>
      <c r="D1863" s="790"/>
      <c r="E1863" s="791"/>
      <c r="F1863" s="778"/>
      <c r="G1863" s="794"/>
      <c r="H1863" s="458" t="s">
        <v>185</v>
      </c>
      <c r="I1863" s="252"/>
      <c r="J1863" s="448">
        <f t="shared" si="146"/>
        <v>0</v>
      </c>
      <c r="K1863" s="439" t="e">
        <f>#REF!*(1-$O$5)</f>
        <v>#REF!</v>
      </c>
      <c r="L1863" s="797"/>
      <c r="M1863" s="800"/>
      <c r="N1863" s="778"/>
      <c r="O1863" s="778"/>
      <c r="P1863" s="781"/>
      <c r="Q1863" s="781"/>
      <c r="R1863" s="784"/>
      <c r="U1863" s="851"/>
      <c r="V1863" s="852"/>
      <c r="W1863" s="890"/>
      <c r="X1863" s="902"/>
      <c r="Y1863" s="921"/>
      <c r="Z1863" s="494"/>
      <c r="AA1863" s="501"/>
      <c r="AB1863" s="517"/>
      <c r="AC1863" s="518"/>
      <c r="AD1863" s="582"/>
      <c r="AE1863" s="494"/>
      <c r="AF1863" s="494"/>
      <c r="AG1863" s="494"/>
    </row>
    <row r="1864" spans="2:33">
      <c r="B1864" s="786"/>
      <c r="C1864" s="903"/>
      <c r="D1864" s="790"/>
      <c r="E1864" s="791"/>
      <c r="F1864" s="778"/>
      <c r="G1864" s="794"/>
      <c r="H1864" s="458" t="s">
        <v>220</v>
      </c>
      <c r="I1864" s="252"/>
      <c r="J1864" s="448">
        <f t="shared" si="146"/>
        <v>0</v>
      </c>
      <c r="K1864" s="439" t="e">
        <f>#REF!*(1-$O$5)</f>
        <v>#REF!</v>
      </c>
      <c r="L1864" s="797"/>
      <c r="M1864" s="800"/>
      <c r="N1864" s="778"/>
      <c r="O1864" s="778"/>
      <c r="P1864" s="781"/>
      <c r="Q1864" s="781"/>
      <c r="R1864" s="784"/>
      <c r="U1864" s="851"/>
      <c r="V1864" s="852"/>
      <c r="W1864" s="890"/>
      <c r="X1864" s="902"/>
      <c r="Y1864" s="921"/>
      <c r="Z1864" s="494"/>
      <c r="AA1864" s="501"/>
      <c r="AB1864" s="517"/>
      <c r="AC1864" s="518"/>
      <c r="AD1864" s="582"/>
      <c r="AE1864" s="494"/>
      <c r="AF1864" s="494"/>
      <c r="AG1864" s="494"/>
    </row>
    <row r="1865" spans="2:33">
      <c r="B1865" s="786"/>
      <c r="C1865" s="903"/>
      <c r="D1865" s="790"/>
      <c r="E1865" s="791"/>
      <c r="F1865" s="779"/>
      <c r="G1865" s="795"/>
      <c r="H1865" s="458" t="s">
        <v>226</v>
      </c>
      <c r="I1865" s="252"/>
      <c r="J1865" s="448">
        <f t="shared" si="146"/>
        <v>0</v>
      </c>
      <c r="K1865" s="439" t="e">
        <f>#REF!*(1-$O$5)</f>
        <v>#REF!</v>
      </c>
      <c r="L1865" s="798"/>
      <c r="M1865" s="801"/>
      <c r="N1865" s="779"/>
      <c r="O1865" s="779"/>
      <c r="P1865" s="782"/>
      <c r="Q1865" s="782"/>
      <c r="R1865" s="785"/>
      <c r="U1865" s="851"/>
      <c r="V1865" s="852"/>
      <c r="W1865" s="890"/>
      <c r="X1865" s="902"/>
      <c r="Y1865" s="921"/>
      <c r="Z1865" s="494"/>
      <c r="AA1865" s="501"/>
      <c r="AB1865" s="517"/>
      <c r="AC1865" s="518"/>
      <c r="AD1865" s="582"/>
      <c r="AE1865" s="494"/>
      <c r="AF1865" s="494"/>
      <c r="AG1865" s="494"/>
    </row>
    <row r="1866" spans="2:33">
      <c r="B1866" s="786">
        <v>455</v>
      </c>
      <c r="C1866" s="903" t="s">
        <v>979</v>
      </c>
      <c r="D1866" s="790"/>
      <c r="E1866" s="791">
        <f t="shared" si="147"/>
        <v>0</v>
      </c>
      <c r="F1866" s="777">
        <f>E1866</f>
        <v>0</v>
      </c>
      <c r="G1866" s="793" t="e">
        <f>F1866*(1+$L$5)</f>
        <v>#REF!</v>
      </c>
      <c r="H1866" s="458" t="s">
        <v>207</v>
      </c>
      <c r="I1866" s="252"/>
      <c r="J1866" s="448">
        <f t="shared" si="146"/>
        <v>0</v>
      </c>
      <c r="K1866" s="439" t="e">
        <f>#REF!*(1-$O$5)</f>
        <v>#REF!</v>
      </c>
      <c r="L1866" s="796" t="e">
        <f>SUM(K1866*J1866,J1867*K1867,J1868*K1868,J1869*K1869)</f>
        <v>#REF!</v>
      </c>
      <c r="M1866" s="799">
        <v>1</v>
      </c>
      <c r="N1866" s="777" t="e">
        <f>L1866*M1866</f>
        <v>#REF!</v>
      </c>
      <c r="O1866" s="777" t="e">
        <f>N1866*(1+$R$5)</f>
        <v>#REF!</v>
      </c>
      <c r="P1866" s="780" t="e">
        <f>F1866+N1866</f>
        <v>#REF!</v>
      </c>
      <c r="Q1866" s="780" t="e">
        <f>O1866+G1866</f>
        <v>#REF!</v>
      </c>
      <c r="R1866" s="783" t="e">
        <f>Q1866*(1+$U$5)</f>
        <v>#REF!</v>
      </c>
      <c r="U1866" s="851"/>
      <c r="V1866" s="852"/>
      <c r="W1866" s="890"/>
      <c r="X1866" s="902"/>
      <c r="Y1866" s="921"/>
      <c r="Z1866" s="494"/>
      <c r="AA1866" s="501"/>
      <c r="AB1866" s="517"/>
      <c r="AC1866" s="518"/>
      <c r="AD1866" s="582"/>
      <c r="AE1866" s="494"/>
      <c r="AF1866" s="494"/>
      <c r="AG1866" s="494"/>
    </row>
    <row r="1867" spans="2:33">
      <c r="B1867" s="786"/>
      <c r="C1867" s="903"/>
      <c r="D1867" s="790"/>
      <c r="E1867" s="791"/>
      <c r="F1867" s="778"/>
      <c r="G1867" s="794"/>
      <c r="H1867" s="458" t="s">
        <v>185</v>
      </c>
      <c r="I1867" s="252"/>
      <c r="J1867" s="448">
        <f t="shared" si="146"/>
        <v>0</v>
      </c>
      <c r="K1867" s="439" t="e">
        <f>#REF!*(1-$O$5)</f>
        <v>#REF!</v>
      </c>
      <c r="L1867" s="797"/>
      <c r="M1867" s="800"/>
      <c r="N1867" s="778"/>
      <c r="O1867" s="778"/>
      <c r="P1867" s="781"/>
      <c r="Q1867" s="781"/>
      <c r="R1867" s="784"/>
      <c r="U1867" s="851"/>
      <c r="V1867" s="852"/>
      <c r="W1867" s="890"/>
      <c r="X1867" s="902"/>
      <c r="Y1867" s="921"/>
      <c r="Z1867" s="494"/>
      <c r="AA1867" s="501"/>
      <c r="AB1867" s="517"/>
      <c r="AC1867" s="518"/>
      <c r="AD1867" s="582"/>
      <c r="AE1867" s="494"/>
      <c r="AF1867" s="494"/>
      <c r="AG1867" s="494"/>
    </row>
    <row r="1868" spans="2:33">
      <c r="B1868" s="786"/>
      <c r="C1868" s="903"/>
      <c r="D1868" s="790"/>
      <c r="E1868" s="791"/>
      <c r="F1868" s="778"/>
      <c r="G1868" s="794"/>
      <c r="H1868" s="458" t="s">
        <v>220</v>
      </c>
      <c r="I1868" s="252"/>
      <c r="J1868" s="448">
        <f t="shared" si="146"/>
        <v>0</v>
      </c>
      <c r="K1868" s="439" t="e">
        <f>#REF!*(1-$O$5)</f>
        <v>#REF!</v>
      </c>
      <c r="L1868" s="797"/>
      <c r="M1868" s="800"/>
      <c r="N1868" s="778"/>
      <c r="O1868" s="778"/>
      <c r="P1868" s="781"/>
      <c r="Q1868" s="781"/>
      <c r="R1868" s="784"/>
      <c r="U1868" s="851"/>
      <c r="V1868" s="852"/>
      <c r="W1868" s="890"/>
      <c r="X1868" s="902"/>
      <c r="Y1868" s="921"/>
      <c r="Z1868" s="494"/>
      <c r="AA1868" s="501"/>
      <c r="AB1868" s="517"/>
      <c r="AC1868" s="518"/>
      <c r="AD1868" s="582"/>
      <c r="AE1868" s="494"/>
      <c r="AF1868" s="494"/>
      <c r="AG1868" s="494"/>
    </row>
    <row r="1869" spans="2:33">
      <c r="B1869" s="786"/>
      <c r="C1869" s="903"/>
      <c r="D1869" s="790"/>
      <c r="E1869" s="791"/>
      <c r="F1869" s="779"/>
      <c r="G1869" s="795"/>
      <c r="H1869" s="458" t="s">
        <v>226</v>
      </c>
      <c r="I1869" s="252"/>
      <c r="J1869" s="448">
        <f t="shared" si="146"/>
        <v>0</v>
      </c>
      <c r="K1869" s="439" t="e">
        <f>#REF!*(1-$O$5)</f>
        <v>#REF!</v>
      </c>
      <c r="L1869" s="798"/>
      <c r="M1869" s="801"/>
      <c r="N1869" s="779"/>
      <c r="O1869" s="779"/>
      <c r="P1869" s="782"/>
      <c r="Q1869" s="782"/>
      <c r="R1869" s="785"/>
      <c r="U1869" s="851"/>
      <c r="V1869" s="852"/>
      <c r="W1869" s="890"/>
      <c r="X1869" s="902"/>
      <c r="Y1869" s="921"/>
      <c r="Z1869" s="494"/>
      <c r="AA1869" s="501"/>
      <c r="AB1869" s="517"/>
      <c r="AC1869" s="518"/>
      <c r="AD1869" s="582"/>
      <c r="AE1869" s="494"/>
      <c r="AF1869" s="494"/>
      <c r="AG1869" s="494"/>
    </row>
    <row r="1870" spans="2:33">
      <c r="B1870" s="786">
        <v>456</v>
      </c>
      <c r="C1870" s="903" t="s">
        <v>995</v>
      </c>
      <c r="D1870" s="790"/>
      <c r="E1870" s="791">
        <f t="shared" si="147"/>
        <v>0</v>
      </c>
      <c r="F1870" s="777">
        <f>E1870</f>
        <v>0</v>
      </c>
      <c r="G1870" s="793" t="e">
        <f>F1870*(1+$L$5)</f>
        <v>#REF!</v>
      </c>
      <c r="H1870" s="458" t="s">
        <v>207</v>
      </c>
      <c r="I1870" s="252"/>
      <c r="J1870" s="448">
        <f t="shared" si="146"/>
        <v>0</v>
      </c>
      <c r="K1870" s="439" t="e">
        <f>#REF!*(1-$O$5)</f>
        <v>#REF!</v>
      </c>
      <c r="L1870" s="796" t="e">
        <f>SUM(K1870*J1870,J1871*K1871,J1872*K1872,J1873*K1873)</f>
        <v>#REF!</v>
      </c>
      <c r="M1870" s="799">
        <v>1</v>
      </c>
      <c r="N1870" s="777" t="e">
        <f>L1870*M1870</f>
        <v>#REF!</v>
      </c>
      <c r="O1870" s="777" t="e">
        <f>N1870*(1+$R$5)</f>
        <v>#REF!</v>
      </c>
      <c r="P1870" s="780" t="e">
        <f>F1870+N1870</f>
        <v>#REF!</v>
      </c>
      <c r="Q1870" s="780" t="e">
        <f>O1870+G1870</f>
        <v>#REF!</v>
      </c>
      <c r="R1870" s="783" t="e">
        <f>Q1870*(1+$U$5)</f>
        <v>#REF!</v>
      </c>
      <c r="U1870" s="851"/>
      <c r="V1870" s="852"/>
      <c r="W1870" s="890"/>
      <c r="X1870" s="902"/>
      <c r="Y1870" s="921"/>
      <c r="Z1870" s="494"/>
      <c r="AA1870" s="501"/>
      <c r="AB1870" s="517"/>
      <c r="AC1870" s="518"/>
      <c r="AD1870" s="582"/>
      <c r="AE1870" s="494"/>
      <c r="AF1870" s="494"/>
      <c r="AG1870" s="494"/>
    </row>
    <row r="1871" spans="2:33">
      <c r="B1871" s="786"/>
      <c r="C1871" s="903"/>
      <c r="D1871" s="790"/>
      <c r="E1871" s="791"/>
      <c r="F1871" s="778"/>
      <c r="G1871" s="794"/>
      <c r="H1871" s="458" t="s">
        <v>185</v>
      </c>
      <c r="I1871" s="252"/>
      <c r="J1871" s="448">
        <f t="shared" si="146"/>
        <v>0</v>
      </c>
      <c r="K1871" s="439" t="e">
        <f>#REF!*(1-$O$5)</f>
        <v>#REF!</v>
      </c>
      <c r="L1871" s="797"/>
      <c r="M1871" s="800"/>
      <c r="N1871" s="778"/>
      <c r="O1871" s="778"/>
      <c r="P1871" s="781"/>
      <c r="Q1871" s="781"/>
      <c r="R1871" s="784"/>
      <c r="U1871" s="851"/>
      <c r="V1871" s="852"/>
      <c r="W1871" s="890"/>
      <c r="X1871" s="902"/>
      <c r="Y1871" s="921"/>
      <c r="Z1871" s="494"/>
      <c r="AA1871" s="501"/>
      <c r="AB1871" s="517"/>
      <c r="AC1871" s="518"/>
      <c r="AD1871" s="582"/>
      <c r="AE1871" s="494"/>
      <c r="AF1871" s="494"/>
      <c r="AG1871" s="494"/>
    </row>
    <row r="1872" spans="2:33">
      <c r="B1872" s="786"/>
      <c r="C1872" s="903"/>
      <c r="D1872" s="790"/>
      <c r="E1872" s="791"/>
      <c r="F1872" s="778"/>
      <c r="G1872" s="794"/>
      <c r="H1872" s="458" t="s">
        <v>220</v>
      </c>
      <c r="I1872" s="252"/>
      <c r="J1872" s="448">
        <f t="shared" si="146"/>
        <v>0</v>
      </c>
      <c r="K1872" s="439" t="e">
        <f>#REF!*(1-$O$5)</f>
        <v>#REF!</v>
      </c>
      <c r="L1872" s="797"/>
      <c r="M1872" s="800"/>
      <c r="N1872" s="778"/>
      <c r="O1872" s="778"/>
      <c r="P1872" s="781"/>
      <c r="Q1872" s="781"/>
      <c r="R1872" s="784"/>
      <c r="U1872" s="851"/>
      <c r="V1872" s="852"/>
      <c r="W1872" s="890"/>
      <c r="X1872" s="902"/>
      <c r="Y1872" s="921"/>
      <c r="Z1872" s="494"/>
      <c r="AA1872" s="501"/>
      <c r="AB1872" s="517"/>
      <c r="AC1872" s="518"/>
      <c r="AD1872" s="582"/>
      <c r="AE1872" s="494"/>
      <c r="AF1872" s="494"/>
      <c r="AG1872" s="494"/>
    </row>
    <row r="1873" spans="2:33">
      <c r="B1873" s="786"/>
      <c r="C1873" s="903"/>
      <c r="D1873" s="790"/>
      <c r="E1873" s="791"/>
      <c r="F1873" s="779"/>
      <c r="G1873" s="795"/>
      <c r="H1873" s="458" t="s">
        <v>226</v>
      </c>
      <c r="I1873" s="252"/>
      <c r="J1873" s="448">
        <f t="shared" si="146"/>
        <v>0</v>
      </c>
      <c r="K1873" s="439" t="e">
        <f>#REF!*(1-$O$5)</f>
        <v>#REF!</v>
      </c>
      <c r="L1873" s="798"/>
      <c r="M1873" s="801"/>
      <c r="N1873" s="779"/>
      <c r="O1873" s="779"/>
      <c r="P1873" s="782"/>
      <c r="Q1873" s="782"/>
      <c r="R1873" s="785"/>
      <c r="U1873" s="851"/>
      <c r="V1873" s="852"/>
      <c r="W1873" s="890"/>
      <c r="X1873" s="902"/>
      <c r="Y1873" s="921"/>
      <c r="Z1873" s="494"/>
      <c r="AA1873" s="501"/>
      <c r="AB1873" s="517"/>
      <c r="AC1873" s="518"/>
      <c r="AD1873" s="582"/>
      <c r="AE1873" s="494"/>
      <c r="AF1873" s="494"/>
      <c r="AG1873" s="494"/>
    </row>
    <row r="1874" spans="2:33">
      <c r="B1874" s="786">
        <v>457</v>
      </c>
      <c r="C1874" s="903" t="s">
        <v>996</v>
      </c>
      <c r="D1874" s="790"/>
      <c r="E1874" s="791">
        <f t="shared" si="147"/>
        <v>0</v>
      </c>
      <c r="F1874" s="777">
        <f>E1874</f>
        <v>0</v>
      </c>
      <c r="G1874" s="793" t="e">
        <f>F1874*(1+$L$5)</f>
        <v>#REF!</v>
      </c>
      <c r="H1874" s="458" t="s">
        <v>207</v>
      </c>
      <c r="I1874" s="252"/>
      <c r="J1874" s="448">
        <f t="shared" si="146"/>
        <v>0</v>
      </c>
      <c r="K1874" s="439" t="e">
        <f>#REF!*(1-$O$5)</f>
        <v>#REF!</v>
      </c>
      <c r="L1874" s="796" t="e">
        <f>SUM(K1874*J1874,J1875*K1875,J1876*K1876,J1877*K1877)</f>
        <v>#REF!</v>
      </c>
      <c r="M1874" s="799">
        <v>1</v>
      </c>
      <c r="N1874" s="777" t="e">
        <f>L1874*M1874</f>
        <v>#REF!</v>
      </c>
      <c r="O1874" s="777" t="e">
        <f>N1874*(1+$R$5)</f>
        <v>#REF!</v>
      </c>
      <c r="P1874" s="780" t="e">
        <f>F1874+N1874</f>
        <v>#REF!</v>
      </c>
      <c r="Q1874" s="780" t="e">
        <f>O1874+G1874</f>
        <v>#REF!</v>
      </c>
      <c r="R1874" s="783" t="e">
        <f>Q1874*(1+$U$5)</f>
        <v>#REF!</v>
      </c>
      <c r="U1874" s="851"/>
      <c r="V1874" s="852"/>
      <c r="W1874" s="890"/>
      <c r="X1874" s="902"/>
      <c r="Y1874" s="921"/>
      <c r="Z1874" s="494"/>
      <c r="AA1874" s="501"/>
      <c r="AB1874" s="517"/>
      <c r="AC1874" s="518"/>
      <c r="AD1874" s="582"/>
      <c r="AE1874" s="494"/>
      <c r="AF1874" s="494"/>
      <c r="AG1874" s="494"/>
    </row>
    <row r="1875" spans="2:33">
      <c r="B1875" s="786"/>
      <c r="C1875" s="903"/>
      <c r="D1875" s="790"/>
      <c r="E1875" s="791"/>
      <c r="F1875" s="778"/>
      <c r="G1875" s="794"/>
      <c r="H1875" s="458" t="s">
        <v>185</v>
      </c>
      <c r="I1875" s="252"/>
      <c r="J1875" s="448">
        <f t="shared" si="146"/>
        <v>0</v>
      </c>
      <c r="K1875" s="439" t="e">
        <f>#REF!*(1-$O$5)</f>
        <v>#REF!</v>
      </c>
      <c r="L1875" s="797"/>
      <c r="M1875" s="800"/>
      <c r="N1875" s="778"/>
      <c r="O1875" s="778"/>
      <c r="P1875" s="781"/>
      <c r="Q1875" s="781"/>
      <c r="R1875" s="784"/>
      <c r="U1875" s="851"/>
      <c r="V1875" s="852"/>
      <c r="W1875" s="890"/>
      <c r="X1875" s="902"/>
      <c r="Y1875" s="921"/>
      <c r="Z1875" s="494"/>
      <c r="AA1875" s="501"/>
      <c r="AB1875" s="517"/>
      <c r="AC1875" s="518"/>
      <c r="AD1875" s="582"/>
      <c r="AE1875" s="494"/>
      <c r="AF1875" s="494"/>
      <c r="AG1875" s="494"/>
    </row>
    <row r="1876" spans="2:33">
      <c r="B1876" s="786"/>
      <c r="C1876" s="903"/>
      <c r="D1876" s="790"/>
      <c r="E1876" s="791"/>
      <c r="F1876" s="778"/>
      <c r="G1876" s="794"/>
      <c r="H1876" s="458" t="s">
        <v>220</v>
      </c>
      <c r="I1876" s="252"/>
      <c r="J1876" s="448">
        <f t="shared" si="146"/>
        <v>0</v>
      </c>
      <c r="K1876" s="439" t="e">
        <f>#REF!*(1-$O$5)</f>
        <v>#REF!</v>
      </c>
      <c r="L1876" s="797"/>
      <c r="M1876" s="800"/>
      <c r="N1876" s="778"/>
      <c r="O1876" s="778"/>
      <c r="P1876" s="781"/>
      <c r="Q1876" s="781"/>
      <c r="R1876" s="784"/>
      <c r="U1876" s="851"/>
      <c r="V1876" s="852"/>
      <c r="W1876" s="890"/>
      <c r="X1876" s="902"/>
      <c r="Y1876" s="921"/>
      <c r="Z1876" s="494"/>
      <c r="AA1876" s="501"/>
      <c r="AB1876" s="517"/>
      <c r="AC1876" s="518"/>
      <c r="AD1876" s="582"/>
      <c r="AE1876" s="494"/>
      <c r="AF1876" s="494"/>
      <c r="AG1876" s="494"/>
    </row>
    <row r="1877" spans="2:33">
      <c r="B1877" s="786"/>
      <c r="C1877" s="903"/>
      <c r="D1877" s="790"/>
      <c r="E1877" s="791"/>
      <c r="F1877" s="779"/>
      <c r="G1877" s="795"/>
      <c r="H1877" s="458" t="s">
        <v>226</v>
      </c>
      <c r="I1877" s="252"/>
      <c r="J1877" s="448">
        <f t="shared" si="146"/>
        <v>0</v>
      </c>
      <c r="K1877" s="439" t="e">
        <f>#REF!*(1-$O$5)</f>
        <v>#REF!</v>
      </c>
      <c r="L1877" s="798"/>
      <c r="M1877" s="801"/>
      <c r="N1877" s="779"/>
      <c r="O1877" s="779"/>
      <c r="P1877" s="782"/>
      <c r="Q1877" s="782"/>
      <c r="R1877" s="785"/>
      <c r="U1877" s="851"/>
      <c r="V1877" s="852"/>
      <c r="W1877" s="890"/>
      <c r="X1877" s="902"/>
      <c r="Y1877" s="921"/>
      <c r="Z1877" s="494"/>
      <c r="AA1877" s="501"/>
      <c r="AB1877" s="517"/>
      <c r="AC1877" s="518"/>
      <c r="AD1877" s="582"/>
      <c r="AE1877" s="494"/>
      <c r="AF1877" s="494"/>
      <c r="AG1877" s="494"/>
    </row>
    <row r="1878" spans="2:33">
      <c r="B1878" s="786">
        <v>458</v>
      </c>
      <c r="C1878" s="903" t="s">
        <v>980</v>
      </c>
      <c r="D1878" s="790"/>
      <c r="E1878" s="791">
        <f t="shared" si="147"/>
        <v>0</v>
      </c>
      <c r="F1878" s="777">
        <f>E1878</f>
        <v>0</v>
      </c>
      <c r="G1878" s="793" t="e">
        <f>F1878*(1+$L$5)</f>
        <v>#REF!</v>
      </c>
      <c r="H1878" s="458" t="s">
        <v>207</v>
      </c>
      <c r="I1878" s="252"/>
      <c r="J1878" s="448">
        <f t="shared" si="146"/>
        <v>0</v>
      </c>
      <c r="K1878" s="439" t="e">
        <f>#REF!*(1-$O$5)</f>
        <v>#REF!</v>
      </c>
      <c r="L1878" s="796" t="e">
        <f>SUM(K1878*J1878,J1879*K1879,J1880*K1880,J1881*K1881)</f>
        <v>#REF!</v>
      </c>
      <c r="M1878" s="799">
        <v>1</v>
      </c>
      <c r="N1878" s="777" t="e">
        <f>L1878*M1878</f>
        <v>#REF!</v>
      </c>
      <c r="O1878" s="777" t="e">
        <f>N1878*(1+$R$5)</f>
        <v>#REF!</v>
      </c>
      <c r="P1878" s="780" t="e">
        <f>F1878+N1878</f>
        <v>#REF!</v>
      </c>
      <c r="Q1878" s="780" t="e">
        <f>O1878+G1878</f>
        <v>#REF!</v>
      </c>
      <c r="R1878" s="783" t="e">
        <f>Q1878*(1+$U$5)</f>
        <v>#REF!</v>
      </c>
      <c r="U1878" s="851"/>
      <c r="V1878" s="852"/>
      <c r="W1878" s="890"/>
      <c r="X1878" s="902"/>
      <c r="Y1878" s="921"/>
      <c r="Z1878" s="494"/>
      <c r="AA1878" s="501"/>
      <c r="AB1878" s="517"/>
      <c r="AC1878" s="518"/>
      <c r="AD1878" s="582"/>
      <c r="AE1878" s="494"/>
      <c r="AF1878" s="494"/>
      <c r="AG1878" s="494"/>
    </row>
    <row r="1879" spans="2:33">
      <c r="B1879" s="786"/>
      <c r="C1879" s="903"/>
      <c r="D1879" s="790"/>
      <c r="E1879" s="791"/>
      <c r="F1879" s="778"/>
      <c r="G1879" s="794"/>
      <c r="H1879" s="458" t="s">
        <v>185</v>
      </c>
      <c r="I1879" s="252"/>
      <c r="J1879" s="448">
        <f t="shared" si="146"/>
        <v>0</v>
      </c>
      <c r="K1879" s="439" t="e">
        <f>#REF!*(1-$O$5)</f>
        <v>#REF!</v>
      </c>
      <c r="L1879" s="797"/>
      <c r="M1879" s="800"/>
      <c r="N1879" s="778"/>
      <c r="O1879" s="778"/>
      <c r="P1879" s="781"/>
      <c r="Q1879" s="781"/>
      <c r="R1879" s="784"/>
      <c r="U1879" s="851"/>
      <c r="V1879" s="852"/>
      <c r="W1879" s="890"/>
      <c r="X1879" s="902"/>
      <c r="Y1879" s="921"/>
      <c r="Z1879" s="494"/>
      <c r="AA1879" s="501"/>
      <c r="AB1879" s="517"/>
      <c r="AC1879" s="518"/>
      <c r="AD1879" s="582"/>
      <c r="AE1879" s="494"/>
      <c r="AF1879" s="494"/>
      <c r="AG1879" s="494"/>
    </row>
    <row r="1880" spans="2:33">
      <c r="B1880" s="786"/>
      <c r="C1880" s="903"/>
      <c r="D1880" s="790"/>
      <c r="E1880" s="791"/>
      <c r="F1880" s="778"/>
      <c r="G1880" s="794"/>
      <c r="H1880" s="458" t="s">
        <v>220</v>
      </c>
      <c r="I1880" s="252"/>
      <c r="J1880" s="448">
        <f t="shared" si="146"/>
        <v>0</v>
      </c>
      <c r="K1880" s="439" t="e">
        <f>#REF!*(1-$O$5)</f>
        <v>#REF!</v>
      </c>
      <c r="L1880" s="797"/>
      <c r="M1880" s="800"/>
      <c r="N1880" s="778"/>
      <c r="O1880" s="778"/>
      <c r="P1880" s="781"/>
      <c r="Q1880" s="781"/>
      <c r="R1880" s="784"/>
      <c r="U1880" s="851"/>
      <c r="V1880" s="852"/>
      <c r="W1880" s="890"/>
      <c r="X1880" s="902"/>
      <c r="Y1880" s="921"/>
      <c r="Z1880" s="494"/>
      <c r="AA1880" s="501"/>
      <c r="AB1880" s="517"/>
      <c r="AC1880" s="518"/>
      <c r="AD1880" s="582"/>
      <c r="AE1880" s="494"/>
      <c r="AF1880" s="494"/>
      <c r="AG1880" s="494"/>
    </row>
    <row r="1881" spans="2:33">
      <c r="B1881" s="786"/>
      <c r="C1881" s="903"/>
      <c r="D1881" s="790"/>
      <c r="E1881" s="791"/>
      <c r="F1881" s="779"/>
      <c r="G1881" s="795"/>
      <c r="H1881" s="458" t="s">
        <v>226</v>
      </c>
      <c r="I1881" s="252"/>
      <c r="J1881" s="448">
        <f t="shared" si="146"/>
        <v>0</v>
      </c>
      <c r="K1881" s="439" t="e">
        <f>#REF!*(1-$O$5)</f>
        <v>#REF!</v>
      </c>
      <c r="L1881" s="798"/>
      <c r="M1881" s="801"/>
      <c r="N1881" s="779"/>
      <c r="O1881" s="779"/>
      <c r="P1881" s="782"/>
      <c r="Q1881" s="782"/>
      <c r="R1881" s="785"/>
      <c r="U1881" s="851"/>
      <c r="V1881" s="852"/>
      <c r="W1881" s="890"/>
      <c r="X1881" s="902"/>
      <c r="Y1881" s="921"/>
      <c r="Z1881" s="494"/>
      <c r="AA1881" s="501"/>
      <c r="AB1881" s="517"/>
      <c r="AC1881" s="518"/>
      <c r="AD1881" s="582"/>
      <c r="AE1881" s="494"/>
      <c r="AF1881" s="494"/>
      <c r="AG1881" s="494"/>
    </row>
    <row r="1882" spans="2:33">
      <c r="B1882" s="786">
        <v>459</v>
      </c>
      <c r="C1882" s="903" t="s">
        <v>981</v>
      </c>
      <c r="D1882" s="790"/>
      <c r="E1882" s="791">
        <f t="shared" si="147"/>
        <v>0</v>
      </c>
      <c r="F1882" s="777">
        <f>E1882</f>
        <v>0</v>
      </c>
      <c r="G1882" s="793" t="e">
        <f>F1882*(1+$L$5)</f>
        <v>#REF!</v>
      </c>
      <c r="H1882" s="458" t="s">
        <v>207</v>
      </c>
      <c r="I1882" s="252"/>
      <c r="J1882" s="448">
        <f t="shared" si="146"/>
        <v>0</v>
      </c>
      <c r="K1882" s="439" t="e">
        <f>#REF!*(1-$O$5)</f>
        <v>#REF!</v>
      </c>
      <c r="L1882" s="796" t="e">
        <f>SUM(K1882*J1882,J1883*K1883,J1884*K1884,J1885*K1885)</f>
        <v>#REF!</v>
      </c>
      <c r="M1882" s="799">
        <v>1</v>
      </c>
      <c r="N1882" s="777" t="e">
        <f>L1882*M1882</f>
        <v>#REF!</v>
      </c>
      <c r="O1882" s="777" t="e">
        <f>N1882*(1+$R$5)</f>
        <v>#REF!</v>
      </c>
      <c r="P1882" s="780" t="e">
        <f>F1882+N1882</f>
        <v>#REF!</v>
      </c>
      <c r="Q1882" s="780" t="e">
        <f>O1882+G1882</f>
        <v>#REF!</v>
      </c>
      <c r="R1882" s="783" t="e">
        <f>Q1882*(1+$U$5)</f>
        <v>#REF!</v>
      </c>
      <c r="U1882" s="851"/>
      <c r="V1882" s="852"/>
      <c r="W1882" s="890"/>
      <c r="X1882" s="902"/>
      <c r="Y1882" s="921"/>
      <c r="Z1882" s="494"/>
      <c r="AA1882" s="501"/>
      <c r="AB1882" s="517"/>
      <c r="AC1882" s="518"/>
      <c r="AD1882" s="582"/>
      <c r="AE1882" s="494"/>
      <c r="AF1882" s="494"/>
      <c r="AG1882" s="494"/>
    </row>
    <row r="1883" spans="2:33">
      <c r="B1883" s="786"/>
      <c r="C1883" s="903"/>
      <c r="D1883" s="790"/>
      <c r="E1883" s="791"/>
      <c r="F1883" s="778"/>
      <c r="G1883" s="794"/>
      <c r="H1883" s="458" t="s">
        <v>185</v>
      </c>
      <c r="I1883" s="252"/>
      <c r="J1883" s="448">
        <f t="shared" si="146"/>
        <v>0</v>
      </c>
      <c r="K1883" s="439" t="e">
        <f>#REF!*(1-$O$5)</f>
        <v>#REF!</v>
      </c>
      <c r="L1883" s="797"/>
      <c r="M1883" s="800"/>
      <c r="N1883" s="778"/>
      <c r="O1883" s="778"/>
      <c r="P1883" s="781"/>
      <c r="Q1883" s="781"/>
      <c r="R1883" s="784"/>
      <c r="U1883" s="851"/>
      <c r="V1883" s="852"/>
      <c r="W1883" s="890"/>
      <c r="X1883" s="902"/>
      <c r="Y1883" s="921"/>
      <c r="Z1883" s="494"/>
      <c r="AA1883" s="501"/>
      <c r="AB1883" s="517"/>
      <c r="AC1883" s="518"/>
      <c r="AD1883" s="582"/>
      <c r="AE1883" s="494"/>
      <c r="AF1883" s="494"/>
      <c r="AG1883" s="494"/>
    </row>
    <row r="1884" spans="2:33">
      <c r="B1884" s="786"/>
      <c r="C1884" s="903"/>
      <c r="D1884" s="790"/>
      <c r="E1884" s="791"/>
      <c r="F1884" s="778"/>
      <c r="G1884" s="794"/>
      <c r="H1884" s="458" t="s">
        <v>220</v>
      </c>
      <c r="I1884" s="252"/>
      <c r="J1884" s="448">
        <f t="shared" si="146"/>
        <v>0</v>
      </c>
      <c r="K1884" s="439" t="e">
        <f>#REF!*(1-$O$5)</f>
        <v>#REF!</v>
      </c>
      <c r="L1884" s="797"/>
      <c r="M1884" s="800"/>
      <c r="N1884" s="778"/>
      <c r="O1884" s="778"/>
      <c r="P1884" s="781"/>
      <c r="Q1884" s="781"/>
      <c r="R1884" s="784"/>
      <c r="U1884" s="851"/>
      <c r="V1884" s="852"/>
      <c r="W1884" s="890"/>
      <c r="X1884" s="902"/>
      <c r="Y1884" s="921"/>
      <c r="Z1884" s="494"/>
      <c r="AA1884" s="501"/>
      <c r="AB1884" s="517"/>
      <c r="AC1884" s="518"/>
      <c r="AD1884" s="582"/>
      <c r="AE1884" s="494"/>
      <c r="AF1884" s="494"/>
      <c r="AG1884" s="494"/>
    </row>
    <row r="1885" spans="2:33">
      <c r="B1885" s="786"/>
      <c r="C1885" s="903"/>
      <c r="D1885" s="790"/>
      <c r="E1885" s="791"/>
      <c r="F1885" s="779"/>
      <c r="G1885" s="795"/>
      <c r="H1885" s="458" t="s">
        <v>226</v>
      </c>
      <c r="I1885" s="252"/>
      <c r="J1885" s="448">
        <f t="shared" si="146"/>
        <v>0</v>
      </c>
      <c r="K1885" s="439" t="e">
        <f>#REF!*(1-$O$5)</f>
        <v>#REF!</v>
      </c>
      <c r="L1885" s="798"/>
      <c r="M1885" s="801"/>
      <c r="N1885" s="779"/>
      <c r="O1885" s="779"/>
      <c r="P1885" s="782"/>
      <c r="Q1885" s="782"/>
      <c r="R1885" s="785"/>
      <c r="U1885" s="851"/>
      <c r="V1885" s="852"/>
      <c r="W1885" s="890"/>
      <c r="X1885" s="902"/>
      <c r="Y1885" s="921"/>
      <c r="Z1885" s="494"/>
      <c r="AA1885" s="501"/>
      <c r="AB1885" s="517"/>
      <c r="AC1885" s="518"/>
      <c r="AD1885" s="582"/>
      <c r="AE1885" s="494"/>
      <c r="AF1885" s="494"/>
      <c r="AG1885" s="494"/>
    </row>
    <row r="1886" spans="2:33">
      <c r="B1886" s="786">
        <v>460</v>
      </c>
      <c r="C1886" s="903" t="s">
        <v>997</v>
      </c>
      <c r="D1886" s="790"/>
      <c r="E1886" s="791">
        <f t="shared" si="147"/>
        <v>0</v>
      </c>
      <c r="F1886" s="777">
        <f>E1886</f>
        <v>0</v>
      </c>
      <c r="G1886" s="793" t="e">
        <f>F1886*(1+$L$5)</f>
        <v>#REF!</v>
      </c>
      <c r="H1886" s="458" t="s">
        <v>207</v>
      </c>
      <c r="I1886" s="252"/>
      <c r="J1886" s="448">
        <f t="shared" si="146"/>
        <v>0</v>
      </c>
      <c r="K1886" s="439" t="e">
        <f>#REF!*(1-$O$5)</f>
        <v>#REF!</v>
      </c>
      <c r="L1886" s="796" t="e">
        <f>SUM(K1886*J1886,J1887*K1887,J1888*K1888,J1889*K1889)</f>
        <v>#REF!</v>
      </c>
      <c r="M1886" s="799">
        <v>1</v>
      </c>
      <c r="N1886" s="777" t="e">
        <f>L1886*M1886</f>
        <v>#REF!</v>
      </c>
      <c r="O1886" s="777" t="e">
        <f>N1886*(1+$R$5)</f>
        <v>#REF!</v>
      </c>
      <c r="P1886" s="780" t="e">
        <f>F1886+N1886</f>
        <v>#REF!</v>
      </c>
      <c r="Q1886" s="780" t="e">
        <f>O1886+G1886</f>
        <v>#REF!</v>
      </c>
      <c r="R1886" s="783" t="e">
        <f>Q1886*(1+$U$5)</f>
        <v>#REF!</v>
      </c>
      <c r="U1886" s="851"/>
      <c r="V1886" s="852"/>
      <c r="W1886" s="890"/>
      <c r="X1886" s="902"/>
      <c r="Y1886" s="921"/>
      <c r="Z1886" s="494"/>
      <c r="AA1886" s="501"/>
      <c r="AB1886" s="517"/>
      <c r="AC1886" s="518"/>
      <c r="AD1886" s="582"/>
      <c r="AE1886" s="494"/>
      <c r="AF1886" s="494"/>
      <c r="AG1886" s="494"/>
    </row>
    <row r="1887" spans="2:33">
      <c r="B1887" s="786"/>
      <c r="C1887" s="903"/>
      <c r="D1887" s="790"/>
      <c r="E1887" s="791"/>
      <c r="F1887" s="778"/>
      <c r="G1887" s="794"/>
      <c r="H1887" s="458" t="s">
        <v>185</v>
      </c>
      <c r="I1887" s="252"/>
      <c r="J1887" s="448">
        <f t="shared" si="146"/>
        <v>0</v>
      </c>
      <c r="K1887" s="439" t="e">
        <f>#REF!*(1-$O$5)</f>
        <v>#REF!</v>
      </c>
      <c r="L1887" s="797"/>
      <c r="M1887" s="800"/>
      <c r="N1887" s="778"/>
      <c r="O1887" s="778"/>
      <c r="P1887" s="781"/>
      <c r="Q1887" s="781"/>
      <c r="R1887" s="784"/>
      <c r="U1887" s="851"/>
      <c r="V1887" s="852"/>
      <c r="W1887" s="890"/>
      <c r="X1887" s="902"/>
      <c r="Y1887" s="921"/>
      <c r="Z1887" s="494"/>
      <c r="AA1887" s="501"/>
      <c r="AB1887" s="517"/>
      <c r="AC1887" s="518"/>
      <c r="AD1887" s="582"/>
      <c r="AE1887" s="494"/>
      <c r="AF1887" s="494"/>
      <c r="AG1887" s="494"/>
    </row>
    <row r="1888" spans="2:33">
      <c r="B1888" s="786"/>
      <c r="C1888" s="903"/>
      <c r="D1888" s="790"/>
      <c r="E1888" s="791"/>
      <c r="F1888" s="778"/>
      <c r="G1888" s="794"/>
      <c r="H1888" s="458" t="s">
        <v>220</v>
      </c>
      <c r="I1888" s="252"/>
      <c r="J1888" s="448">
        <f t="shared" si="146"/>
        <v>0</v>
      </c>
      <c r="K1888" s="439" t="e">
        <f>#REF!*(1-$O$5)</f>
        <v>#REF!</v>
      </c>
      <c r="L1888" s="797"/>
      <c r="M1888" s="800"/>
      <c r="N1888" s="778"/>
      <c r="O1888" s="778"/>
      <c r="P1888" s="781"/>
      <c r="Q1888" s="781"/>
      <c r="R1888" s="784"/>
      <c r="U1888" s="851"/>
      <c r="V1888" s="852"/>
      <c r="W1888" s="890"/>
      <c r="X1888" s="902"/>
      <c r="Y1888" s="921"/>
      <c r="Z1888" s="494"/>
      <c r="AA1888" s="501"/>
      <c r="AB1888" s="517"/>
      <c r="AC1888" s="518"/>
      <c r="AD1888" s="582"/>
      <c r="AE1888" s="494"/>
      <c r="AF1888" s="494"/>
      <c r="AG1888" s="494"/>
    </row>
    <row r="1889" spans="2:33">
      <c r="B1889" s="786"/>
      <c r="C1889" s="903"/>
      <c r="D1889" s="790"/>
      <c r="E1889" s="791"/>
      <c r="F1889" s="779"/>
      <c r="G1889" s="795"/>
      <c r="H1889" s="458" t="s">
        <v>226</v>
      </c>
      <c r="I1889" s="252"/>
      <c r="J1889" s="448">
        <f t="shared" si="146"/>
        <v>0</v>
      </c>
      <c r="K1889" s="439" t="e">
        <f>#REF!*(1-$O$5)</f>
        <v>#REF!</v>
      </c>
      <c r="L1889" s="798"/>
      <c r="M1889" s="801"/>
      <c r="N1889" s="779"/>
      <c r="O1889" s="779"/>
      <c r="P1889" s="782"/>
      <c r="Q1889" s="782"/>
      <c r="R1889" s="785"/>
      <c r="U1889" s="851"/>
      <c r="V1889" s="852"/>
      <c r="W1889" s="890"/>
      <c r="X1889" s="902"/>
      <c r="Y1889" s="921"/>
      <c r="Z1889" s="494"/>
      <c r="AA1889" s="501"/>
      <c r="AB1889" s="517"/>
      <c r="AC1889" s="518"/>
      <c r="AD1889" s="582"/>
      <c r="AE1889" s="494"/>
      <c r="AF1889" s="494"/>
      <c r="AG1889" s="494"/>
    </row>
    <row r="1890" spans="2:33">
      <c r="B1890" s="786">
        <v>461</v>
      </c>
      <c r="C1890" s="903" t="s">
        <v>998</v>
      </c>
      <c r="D1890" s="790"/>
      <c r="E1890" s="791">
        <f t="shared" si="147"/>
        <v>0</v>
      </c>
      <c r="F1890" s="777">
        <f>E1890</f>
        <v>0</v>
      </c>
      <c r="G1890" s="793" t="e">
        <f>F1890*(1+$L$5)</f>
        <v>#REF!</v>
      </c>
      <c r="H1890" s="458" t="s">
        <v>207</v>
      </c>
      <c r="I1890" s="252"/>
      <c r="J1890" s="448">
        <f t="shared" si="146"/>
        <v>0</v>
      </c>
      <c r="K1890" s="439" t="e">
        <f>#REF!*(1-$O$5)</f>
        <v>#REF!</v>
      </c>
      <c r="L1890" s="796" t="e">
        <f>SUM(K1890*J1890,J1891*K1891,J1892*K1892,J1893*K1893)</f>
        <v>#REF!</v>
      </c>
      <c r="M1890" s="799">
        <v>1</v>
      </c>
      <c r="N1890" s="777" t="e">
        <f>L1890*M1890</f>
        <v>#REF!</v>
      </c>
      <c r="O1890" s="777" t="e">
        <f>N1890*(1+$R$5)</f>
        <v>#REF!</v>
      </c>
      <c r="P1890" s="780" t="e">
        <f>F1890+N1890</f>
        <v>#REF!</v>
      </c>
      <c r="Q1890" s="780" t="e">
        <f>O1890+G1890</f>
        <v>#REF!</v>
      </c>
      <c r="R1890" s="783" t="e">
        <f>Q1890*(1+$U$5)</f>
        <v>#REF!</v>
      </c>
      <c r="U1890" s="851"/>
      <c r="V1890" s="852"/>
      <c r="W1890" s="890"/>
      <c r="X1890" s="902"/>
      <c r="Y1890" s="921"/>
      <c r="Z1890" s="494"/>
      <c r="AA1890" s="501"/>
      <c r="AB1890" s="517"/>
      <c r="AC1890" s="518"/>
      <c r="AD1890" s="582"/>
      <c r="AE1890" s="494"/>
      <c r="AF1890" s="494"/>
      <c r="AG1890" s="494"/>
    </row>
    <row r="1891" spans="2:33">
      <c r="B1891" s="786"/>
      <c r="C1891" s="903"/>
      <c r="D1891" s="790"/>
      <c r="E1891" s="791"/>
      <c r="F1891" s="778"/>
      <c r="G1891" s="794"/>
      <c r="H1891" s="458" t="s">
        <v>185</v>
      </c>
      <c r="I1891" s="252"/>
      <c r="J1891" s="448">
        <f t="shared" si="146"/>
        <v>0</v>
      </c>
      <c r="K1891" s="439" t="e">
        <f>#REF!*(1-$O$5)</f>
        <v>#REF!</v>
      </c>
      <c r="L1891" s="797"/>
      <c r="M1891" s="800"/>
      <c r="N1891" s="778"/>
      <c r="O1891" s="778"/>
      <c r="P1891" s="781"/>
      <c r="Q1891" s="781"/>
      <c r="R1891" s="784"/>
      <c r="U1891" s="851"/>
      <c r="V1891" s="852"/>
      <c r="W1891" s="890"/>
      <c r="X1891" s="902"/>
      <c r="Y1891" s="921"/>
      <c r="Z1891" s="494"/>
      <c r="AA1891" s="501"/>
      <c r="AB1891" s="517"/>
      <c r="AC1891" s="518"/>
      <c r="AD1891" s="582"/>
      <c r="AE1891" s="494"/>
      <c r="AF1891" s="494"/>
      <c r="AG1891" s="494"/>
    </row>
    <row r="1892" spans="2:33">
      <c r="B1892" s="786"/>
      <c r="C1892" s="903"/>
      <c r="D1892" s="790"/>
      <c r="E1892" s="791"/>
      <c r="F1892" s="778"/>
      <c r="G1892" s="794"/>
      <c r="H1892" s="458" t="s">
        <v>220</v>
      </c>
      <c r="I1892" s="252"/>
      <c r="J1892" s="448">
        <f t="shared" si="146"/>
        <v>0</v>
      </c>
      <c r="K1892" s="439" t="e">
        <f>#REF!*(1-$O$5)</f>
        <v>#REF!</v>
      </c>
      <c r="L1892" s="797"/>
      <c r="M1892" s="800"/>
      <c r="N1892" s="778"/>
      <c r="O1892" s="778"/>
      <c r="P1892" s="781"/>
      <c r="Q1892" s="781"/>
      <c r="R1892" s="784"/>
      <c r="U1892" s="851"/>
      <c r="V1892" s="852"/>
      <c r="W1892" s="890"/>
      <c r="X1892" s="902"/>
      <c r="Y1892" s="921"/>
      <c r="Z1892" s="494"/>
      <c r="AA1892" s="501"/>
      <c r="AB1892" s="517"/>
      <c r="AC1892" s="518"/>
      <c r="AD1892" s="582"/>
      <c r="AE1892" s="494"/>
      <c r="AF1892" s="494"/>
      <c r="AG1892" s="494"/>
    </row>
    <row r="1893" spans="2:33">
      <c r="B1893" s="786"/>
      <c r="C1893" s="903"/>
      <c r="D1893" s="790"/>
      <c r="E1893" s="791"/>
      <c r="F1893" s="779"/>
      <c r="G1893" s="795"/>
      <c r="H1893" s="458" t="s">
        <v>226</v>
      </c>
      <c r="I1893" s="252"/>
      <c r="J1893" s="448">
        <f t="shared" si="146"/>
        <v>0</v>
      </c>
      <c r="K1893" s="439" t="e">
        <f>#REF!*(1-$O$5)</f>
        <v>#REF!</v>
      </c>
      <c r="L1893" s="798"/>
      <c r="M1893" s="801"/>
      <c r="N1893" s="779"/>
      <c r="O1893" s="779"/>
      <c r="P1893" s="782"/>
      <c r="Q1893" s="782"/>
      <c r="R1893" s="785"/>
      <c r="U1893" s="851"/>
      <c r="V1893" s="852"/>
      <c r="W1893" s="890"/>
      <c r="X1893" s="902"/>
      <c r="Y1893" s="921"/>
      <c r="Z1893" s="494"/>
      <c r="AA1893" s="501"/>
      <c r="AB1893" s="517"/>
      <c r="AC1893" s="518"/>
      <c r="AD1893" s="582"/>
      <c r="AE1893" s="494"/>
      <c r="AF1893" s="494"/>
      <c r="AG1893" s="494"/>
    </row>
    <row r="1894" spans="2:33">
      <c r="B1894" s="786">
        <v>462</v>
      </c>
      <c r="C1894" s="903" t="s">
        <v>982</v>
      </c>
      <c r="D1894" s="790"/>
      <c r="E1894" s="791">
        <f t="shared" si="147"/>
        <v>0</v>
      </c>
      <c r="F1894" s="777">
        <f>E1894</f>
        <v>0</v>
      </c>
      <c r="G1894" s="793" t="e">
        <f>F1894*(1+$L$5)</f>
        <v>#REF!</v>
      </c>
      <c r="H1894" s="458" t="s">
        <v>207</v>
      </c>
      <c r="I1894" s="252"/>
      <c r="J1894" s="448">
        <f t="shared" si="146"/>
        <v>0</v>
      </c>
      <c r="K1894" s="439" t="e">
        <f>#REF!*(1-$O$5)</f>
        <v>#REF!</v>
      </c>
      <c r="L1894" s="796" t="e">
        <f>SUM(K1894*J1894,J1895*K1895,J1896*K1896,J1897*K1897)</f>
        <v>#REF!</v>
      </c>
      <c r="M1894" s="799">
        <v>1</v>
      </c>
      <c r="N1894" s="777" t="e">
        <f>L1894*M1894</f>
        <v>#REF!</v>
      </c>
      <c r="O1894" s="777" t="e">
        <f>N1894*(1+$R$5)</f>
        <v>#REF!</v>
      </c>
      <c r="P1894" s="780" t="e">
        <f>F1894+N1894</f>
        <v>#REF!</v>
      </c>
      <c r="Q1894" s="780" t="e">
        <f>O1894+G1894</f>
        <v>#REF!</v>
      </c>
      <c r="R1894" s="783" t="e">
        <f>Q1894*(1+$U$5)</f>
        <v>#REF!</v>
      </c>
      <c r="U1894" s="851"/>
      <c r="V1894" s="852"/>
      <c r="W1894" s="890"/>
      <c r="X1894" s="902"/>
      <c r="Y1894" s="921"/>
      <c r="Z1894" s="494"/>
      <c r="AA1894" s="501"/>
      <c r="AB1894" s="517"/>
      <c r="AC1894" s="518"/>
      <c r="AD1894" s="582"/>
      <c r="AE1894" s="494"/>
      <c r="AF1894" s="494"/>
      <c r="AG1894" s="494"/>
    </row>
    <row r="1895" spans="2:33">
      <c r="B1895" s="786"/>
      <c r="C1895" s="903"/>
      <c r="D1895" s="790"/>
      <c r="E1895" s="791"/>
      <c r="F1895" s="778"/>
      <c r="G1895" s="794"/>
      <c r="H1895" s="458" t="s">
        <v>185</v>
      </c>
      <c r="I1895" s="252"/>
      <c r="J1895" s="448">
        <f t="shared" si="146"/>
        <v>0</v>
      </c>
      <c r="K1895" s="439" t="e">
        <f>#REF!*(1-$O$5)</f>
        <v>#REF!</v>
      </c>
      <c r="L1895" s="797"/>
      <c r="M1895" s="800"/>
      <c r="N1895" s="778"/>
      <c r="O1895" s="778"/>
      <c r="P1895" s="781"/>
      <c r="Q1895" s="781"/>
      <c r="R1895" s="784"/>
      <c r="U1895" s="851"/>
      <c r="V1895" s="852"/>
      <c r="W1895" s="890"/>
      <c r="X1895" s="902"/>
      <c r="Y1895" s="921"/>
      <c r="Z1895" s="494"/>
      <c r="AA1895" s="501"/>
      <c r="AB1895" s="517"/>
      <c r="AC1895" s="518"/>
      <c r="AD1895" s="582"/>
      <c r="AE1895" s="494"/>
      <c r="AF1895" s="494"/>
      <c r="AG1895" s="494"/>
    </row>
    <row r="1896" spans="2:33">
      <c r="B1896" s="786"/>
      <c r="C1896" s="903"/>
      <c r="D1896" s="790"/>
      <c r="E1896" s="791"/>
      <c r="F1896" s="778"/>
      <c r="G1896" s="794"/>
      <c r="H1896" s="458" t="s">
        <v>220</v>
      </c>
      <c r="I1896" s="252"/>
      <c r="J1896" s="448">
        <f t="shared" si="146"/>
        <v>0</v>
      </c>
      <c r="K1896" s="439" t="e">
        <f>#REF!*(1-$O$5)</f>
        <v>#REF!</v>
      </c>
      <c r="L1896" s="797"/>
      <c r="M1896" s="800"/>
      <c r="N1896" s="778"/>
      <c r="O1896" s="778"/>
      <c r="P1896" s="781"/>
      <c r="Q1896" s="781"/>
      <c r="R1896" s="784"/>
      <c r="U1896" s="851"/>
      <c r="V1896" s="852"/>
      <c r="W1896" s="890"/>
      <c r="X1896" s="902"/>
      <c r="Y1896" s="921"/>
      <c r="Z1896" s="494"/>
      <c r="AA1896" s="501"/>
      <c r="AB1896" s="517"/>
      <c r="AC1896" s="518"/>
      <c r="AD1896" s="582"/>
      <c r="AE1896" s="494"/>
      <c r="AF1896" s="494"/>
      <c r="AG1896" s="494"/>
    </row>
    <row r="1897" spans="2:33">
      <c r="B1897" s="786"/>
      <c r="C1897" s="903"/>
      <c r="D1897" s="790"/>
      <c r="E1897" s="791"/>
      <c r="F1897" s="779"/>
      <c r="G1897" s="795"/>
      <c r="H1897" s="458" t="s">
        <v>226</v>
      </c>
      <c r="I1897" s="252"/>
      <c r="J1897" s="448">
        <f t="shared" si="146"/>
        <v>0</v>
      </c>
      <c r="K1897" s="439" t="e">
        <f>#REF!*(1-$O$5)</f>
        <v>#REF!</v>
      </c>
      <c r="L1897" s="798"/>
      <c r="M1897" s="801"/>
      <c r="N1897" s="779"/>
      <c r="O1897" s="779"/>
      <c r="P1897" s="782"/>
      <c r="Q1897" s="782"/>
      <c r="R1897" s="785"/>
      <c r="U1897" s="851"/>
      <c r="V1897" s="852"/>
      <c r="W1897" s="890"/>
      <c r="X1897" s="902"/>
      <c r="Y1897" s="921"/>
      <c r="Z1897" s="494"/>
      <c r="AA1897" s="501"/>
      <c r="AB1897" s="517"/>
      <c r="AC1897" s="518"/>
      <c r="AD1897" s="582"/>
      <c r="AE1897" s="494"/>
      <c r="AF1897" s="494"/>
      <c r="AG1897" s="494"/>
    </row>
    <row r="1898" spans="2:33">
      <c r="B1898" s="786">
        <v>463</v>
      </c>
      <c r="C1898" s="903" t="s">
        <v>983</v>
      </c>
      <c r="D1898" s="790"/>
      <c r="E1898" s="791">
        <f t="shared" si="147"/>
        <v>0</v>
      </c>
      <c r="F1898" s="777">
        <f>E1898</f>
        <v>0</v>
      </c>
      <c r="G1898" s="793" t="e">
        <f>F1898*(1+$L$5)</f>
        <v>#REF!</v>
      </c>
      <c r="H1898" s="458" t="s">
        <v>207</v>
      </c>
      <c r="I1898" s="252"/>
      <c r="J1898" s="448">
        <f t="shared" si="146"/>
        <v>0</v>
      </c>
      <c r="K1898" s="439" t="e">
        <f>#REF!*(1-$O$5)</f>
        <v>#REF!</v>
      </c>
      <c r="L1898" s="796" t="e">
        <f>SUM(K1898*J1898,J1899*K1899,J1900*K1900,J1901*K1901)</f>
        <v>#REF!</v>
      </c>
      <c r="M1898" s="799">
        <v>1</v>
      </c>
      <c r="N1898" s="777" t="e">
        <f>L1898*M1898</f>
        <v>#REF!</v>
      </c>
      <c r="O1898" s="777" t="e">
        <f>N1898*(1+$R$5)</f>
        <v>#REF!</v>
      </c>
      <c r="P1898" s="780" t="e">
        <f>F1898+N1898</f>
        <v>#REF!</v>
      </c>
      <c r="Q1898" s="780" t="e">
        <f>O1898+G1898</f>
        <v>#REF!</v>
      </c>
      <c r="R1898" s="783" t="e">
        <f>Q1898*(1+$U$5)</f>
        <v>#REF!</v>
      </c>
      <c r="U1898" s="851"/>
      <c r="V1898" s="852"/>
      <c r="W1898" s="890"/>
      <c r="X1898" s="902"/>
      <c r="Y1898" s="921"/>
      <c r="Z1898" s="494"/>
      <c r="AA1898" s="501"/>
      <c r="AB1898" s="517"/>
      <c r="AC1898" s="518"/>
      <c r="AD1898" s="582"/>
      <c r="AE1898" s="494"/>
      <c r="AF1898" s="494"/>
      <c r="AG1898" s="494"/>
    </row>
    <row r="1899" spans="2:33">
      <c r="B1899" s="786"/>
      <c r="C1899" s="903"/>
      <c r="D1899" s="790"/>
      <c r="E1899" s="791"/>
      <c r="F1899" s="778"/>
      <c r="G1899" s="794"/>
      <c r="H1899" s="458" t="s">
        <v>185</v>
      </c>
      <c r="I1899" s="252"/>
      <c r="J1899" s="448">
        <f t="shared" si="146"/>
        <v>0</v>
      </c>
      <c r="K1899" s="439" t="e">
        <f>#REF!*(1-$O$5)</f>
        <v>#REF!</v>
      </c>
      <c r="L1899" s="797"/>
      <c r="M1899" s="800"/>
      <c r="N1899" s="778"/>
      <c r="O1899" s="778"/>
      <c r="P1899" s="781"/>
      <c r="Q1899" s="781"/>
      <c r="R1899" s="784"/>
      <c r="U1899" s="851"/>
      <c r="V1899" s="852"/>
      <c r="W1899" s="890"/>
      <c r="X1899" s="902"/>
      <c r="Y1899" s="921"/>
      <c r="Z1899" s="494"/>
      <c r="AA1899" s="501"/>
      <c r="AB1899" s="517"/>
      <c r="AC1899" s="518"/>
      <c r="AD1899" s="582"/>
      <c r="AE1899" s="494"/>
      <c r="AF1899" s="494"/>
      <c r="AG1899" s="494"/>
    </row>
    <row r="1900" spans="2:33">
      <c r="B1900" s="786"/>
      <c r="C1900" s="903"/>
      <c r="D1900" s="790"/>
      <c r="E1900" s="791"/>
      <c r="F1900" s="778"/>
      <c r="G1900" s="794"/>
      <c r="H1900" s="458" t="s">
        <v>220</v>
      </c>
      <c r="I1900" s="252"/>
      <c r="J1900" s="448">
        <f t="shared" si="146"/>
        <v>0</v>
      </c>
      <c r="K1900" s="439" t="e">
        <f>#REF!*(1-$O$5)</f>
        <v>#REF!</v>
      </c>
      <c r="L1900" s="797"/>
      <c r="M1900" s="800"/>
      <c r="N1900" s="778"/>
      <c r="O1900" s="778"/>
      <c r="P1900" s="781"/>
      <c r="Q1900" s="781"/>
      <c r="R1900" s="784"/>
      <c r="U1900" s="851"/>
      <c r="V1900" s="852"/>
      <c r="W1900" s="890"/>
      <c r="X1900" s="902"/>
      <c r="Y1900" s="921"/>
      <c r="Z1900" s="494"/>
      <c r="AA1900" s="501"/>
      <c r="AB1900" s="517"/>
      <c r="AC1900" s="518"/>
      <c r="AD1900" s="582"/>
      <c r="AE1900" s="494"/>
      <c r="AF1900" s="494"/>
      <c r="AG1900" s="494"/>
    </row>
    <row r="1901" spans="2:33">
      <c r="B1901" s="786"/>
      <c r="C1901" s="903"/>
      <c r="D1901" s="790"/>
      <c r="E1901" s="791"/>
      <c r="F1901" s="779"/>
      <c r="G1901" s="795"/>
      <c r="H1901" s="458" t="s">
        <v>226</v>
      </c>
      <c r="I1901" s="252"/>
      <c r="J1901" s="448">
        <f t="shared" si="146"/>
        <v>0</v>
      </c>
      <c r="K1901" s="439" t="e">
        <f>#REF!*(1-$O$5)</f>
        <v>#REF!</v>
      </c>
      <c r="L1901" s="798"/>
      <c r="M1901" s="801"/>
      <c r="N1901" s="779"/>
      <c r="O1901" s="779"/>
      <c r="P1901" s="782"/>
      <c r="Q1901" s="782"/>
      <c r="R1901" s="785"/>
      <c r="U1901" s="851"/>
      <c r="V1901" s="852"/>
      <c r="W1901" s="890"/>
      <c r="X1901" s="902"/>
      <c r="Y1901" s="921"/>
      <c r="Z1901" s="494"/>
      <c r="AA1901" s="501"/>
      <c r="AB1901" s="517"/>
      <c r="AC1901" s="518"/>
      <c r="AD1901" s="582"/>
      <c r="AE1901" s="494"/>
      <c r="AF1901" s="494"/>
      <c r="AG1901" s="494"/>
    </row>
    <row r="1902" spans="2:33">
      <c r="B1902" s="786">
        <v>464</v>
      </c>
      <c r="C1902" s="903" t="s">
        <v>999</v>
      </c>
      <c r="D1902" s="790"/>
      <c r="E1902" s="791">
        <f t="shared" si="147"/>
        <v>0</v>
      </c>
      <c r="F1902" s="777">
        <f>E1902</f>
        <v>0</v>
      </c>
      <c r="G1902" s="793" t="e">
        <f>F1902*(1+$L$5)</f>
        <v>#REF!</v>
      </c>
      <c r="H1902" s="458" t="s">
        <v>207</v>
      </c>
      <c r="I1902" s="252"/>
      <c r="J1902" s="448">
        <f t="shared" si="146"/>
        <v>0</v>
      </c>
      <c r="K1902" s="439" t="e">
        <f>#REF!*(1-$O$5)</f>
        <v>#REF!</v>
      </c>
      <c r="L1902" s="796" t="e">
        <f>SUM(K1902*J1902,J1903*K1903,J1904*K1904,J1905*K1905)</f>
        <v>#REF!</v>
      </c>
      <c r="M1902" s="799">
        <v>1</v>
      </c>
      <c r="N1902" s="777" t="e">
        <f>L1902*M1902</f>
        <v>#REF!</v>
      </c>
      <c r="O1902" s="777" t="e">
        <f>N1902*(1+$R$5)</f>
        <v>#REF!</v>
      </c>
      <c r="P1902" s="780" t="e">
        <f>F1902+N1902</f>
        <v>#REF!</v>
      </c>
      <c r="Q1902" s="780" t="e">
        <f>O1902+G1902</f>
        <v>#REF!</v>
      </c>
      <c r="R1902" s="783" t="e">
        <f>Q1902*(1+$U$5)</f>
        <v>#REF!</v>
      </c>
      <c r="U1902" s="851"/>
      <c r="V1902" s="852"/>
      <c r="W1902" s="890"/>
      <c r="X1902" s="902"/>
      <c r="Y1902" s="921"/>
      <c r="Z1902" s="494"/>
      <c r="AA1902" s="501"/>
      <c r="AB1902" s="517"/>
      <c r="AC1902" s="518"/>
      <c r="AD1902" s="582"/>
      <c r="AE1902" s="494"/>
      <c r="AF1902" s="494"/>
      <c r="AG1902" s="494"/>
    </row>
    <row r="1903" spans="2:33">
      <c r="B1903" s="786"/>
      <c r="C1903" s="903"/>
      <c r="D1903" s="790"/>
      <c r="E1903" s="791"/>
      <c r="F1903" s="778"/>
      <c r="G1903" s="794"/>
      <c r="H1903" s="458" t="s">
        <v>185</v>
      </c>
      <c r="I1903" s="252"/>
      <c r="J1903" s="448">
        <f t="shared" si="146"/>
        <v>0</v>
      </c>
      <c r="K1903" s="439" t="e">
        <f>#REF!*(1-$O$5)</f>
        <v>#REF!</v>
      </c>
      <c r="L1903" s="797"/>
      <c r="M1903" s="800"/>
      <c r="N1903" s="778"/>
      <c r="O1903" s="778"/>
      <c r="P1903" s="781"/>
      <c r="Q1903" s="781"/>
      <c r="R1903" s="784"/>
      <c r="U1903" s="851"/>
      <c r="V1903" s="852"/>
      <c r="W1903" s="890"/>
      <c r="X1903" s="902"/>
      <c r="Y1903" s="921"/>
      <c r="Z1903" s="494"/>
      <c r="AA1903" s="501"/>
      <c r="AB1903" s="517"/>
      <c r="AC1903" s="518"/>
      <c r="AD1903" s="582"/>
      <c r="AE1903" s="494"/>
      <c r="AF1903" s="494"/>
      <c r="AG1903" s="494"/>
    </row>
    <row r="1904" spans="2:33">
      <c r="B1904" s="786"/>
      <c r="C1904" s="903"/>
      <c r="D1904" s="790"/>
      <c r="E1904" s="791"/>
      <c r="F1904" s="778"/>
      <c r="G1904" s="794"/>
      <c r="H1904" s="458" t="s">
        <v>220</v>
      </c>
      <c r="I1904" s="252"/>
      <c r="J1904" s="448">
        <f t="shared" si="146"/>
        <v>0</v>
      </c>
      <c r="K1904" s="439" t="e">
        <f>#REF!*(1-$O$5)</f>
        <v>#REF!</v>
      </c>
      <c r="L1904" s="797"/>
      <c r="M1904" s="800"/>
      <c r="N1904" s="778"/>
      <c r="O1904" s="778"/>
      <c r="P1904" s="781"/>
      <c r="Q1904" s="781"/>
      <c r="R1904" s="784"/>
      <c r="U1904" s="851"/>
      <c r="V1904" s="852"/>
      <c r="W1904" s="890"/>
      <c r="X1904" s="902"/>
      <c r="Y1904" s="921"/>
      <c r="Z1904" s="494"/>
      <c r="AA1904" s="501"/>
      <c r="AB1904" s="517"/>
      <c r="AC1904" s="518"/>
      <c r="AD1904" s="582"/>
      <c r="AE1904" s="494"/>
      <c r="AF1904" s="494"/>
      <c r="AG1904" s="494"/>
    </row>
    <row r="1905" spans="2:33">
      <c r="B1905" s="786"/>
      <c r="C1905" s="903"/>
      <c r="D1905" s="790"/>
      <c r="E1905" s="791"/>
      <c r="F1905" s="779"/>
      <c r="G1905" s="795"/>
      <c r="H1905" s="458" t="s">
        <v>226</v>
      </c>
      <c r="I1905" s="252"/>
      <c r="J1905" s="448">
        <f t="shared" si="146"/>
        <v>0</v>
      </c>
      <c r="K1905" s="439" t="e">
        <f>#REF!*(1-$O$5)</f>
        <v>#REF!</v>
      </c>
      <c r="L1905" s="798"/>
      <c r="M1905" s="801"/>
      <c r="N1905" s="779"/>
      <c r="O1905" s="779"/>
      <c r="P1905" s="782"/>
      <c r="Q1905" s="782"/>
      <c r="R1905" s="785"/>
      <c r="U1905" s="851"/>
      <c r="V1905" s="852"/>
      <c r="W1905" s="890"/>
      <c r="X1905" s="902"/>
      <c r="Y1905" s="921"/>
      <c r="Z1905" s="494"/>
      <c r="AA1905" s="501"/>
      <c r="AB1905" s="517"/>
      <c r="AC1905" s="518"/>
      <c r="AD1905" s="582"/>
      <c r="AE1905" s="494"/>
      <c r="AF1905" s="494"/>
      <c r="AG1905" s="494"/>
    </row>
    <row r="1906" spans="2:33">
      <c r="B1906" s="786">
        <v>465</v>
      </c>
      <c r="C1906" s="903" t="s">
        <v>1000</v>
      </c>
      <c r="D1906" s="790"/>
      <c r="E1906" s="791">
        <f t="shared" si="147"/>
        <v>0</v>
      </c>
      <c r="F1906" s="777">
        <f>E1906</f>
        <v>0</v>
      </c>
      <c r="G1906" s="793" t="e">
        <f>F1906*(1+$L$5)</f>
        <v>#REF!</v>
      </c>
      <c r="H1906" s="458" t="s">
        <v>207</v>
      </c>
      <c r="I1906" s="252"/>
      <c r="J1906" s="448">
        <f t="shared" si="146"/>
        <v>0</v>
      </c>
      <c r="K1906" s="439" t="e">
        <f>#REF!*(1-$O$5)</f>
        <v>#REF!</v>
      </c>
      <c r="L1906" s="796" t="e">
        <f>SUM(K1906*J1906,J1907*K1907,J1908*K1908,J1909*K1909)</f>
        <v>#REF!</v>
      </c>
      <c r="M1906" s="799">
        <v>1</v>
      </c>
      <c r="N1906" s="777" t="e">
        <f>L1906*M1906</f>
        <v>#REF!</v>
      </c>
      <c r="O1906" s="777" t="e">
        <f>N1906*(1+$R$5)</f>
        <v>#REF!</v>
      </c>
      <c r="P1906" s="780" t="e">
        <f>F1906+N1906</f>
        <v>#REF!</v>
      </c>
      <c r="Q1906" s="780" t="e">
        <f>O1906+G1906</f>
        <v>#REF!</v>
      </c>
      <c r="R1906" s="783" t="e">
        <f>Q1906*(1+$U$5)</f>
        <v>#REF!</v>
      </c>
      <c r="U1906" s="851"/>
      <c r="V1906" s="852"/>
      <c r="W1906" s="890"/>
      <c r="X1906" s="902"/>
      <c r="Y1906" s="921"/>
      <c r="Z1906" s="494"/>
      <c r="AA1906" s="501"/>
      <c r="AB1906" s="517"/>
      <c r="AC1906" s="518"/>
      <c r="AD1906" s="582"/>
      <c r="AE1906" s="494"/>
      <c r="AF1906" s="494"/>
      <c r="AG1906" s="494"/>
    </row>
    <row r="1907" spans="2:33">
      <c r="B1907" s="786"/>
      <c r="C1907" s="903"/>
      <c r="D1907" s="790"/>
      <c r="E1907" s="791"/>
      <c r="F1907" s="778"/>
      <c r="G1907" s="794"/>
      <c r="H1907" s="458" t="s">
        <v>185</v>
      </c>
      <c r="I1907" s="252"/>
      <c r="J1907" s="448">
        <f t="shared" si="146"/>
        <v>0</v>
      </c>
      <c r="K1907" s="439" t="e">
        <f>#REF!*(1-$O$5)</f>
        <v>#REF!</v>
      </c>
      <c r="L1907" s="797"/>
      <c r="M1907" s="800"/>
      <c r="N1907" s="778"/>
      <c r="O1907" s="778"/>
      <c r="P1907" s="781"/>
      <c r="Q1907" s="781"/>
      <c r="R1907" s="784"/>
      <c r="U1907" s="851"/>
      <c r="V1907" s="852"/>
      <c r="W1907" s="890"/>
      <c r="X1907" s="902"/>
      <c r="Y1907" s="921"/>
      <c r="Z1907" s="494"/>
      <c r="AA1907" s="501"/>
      <c r="AB1907" s="517"/>
      <c r="AC1907" s="518"/>
      <c r="AD1907" s="582"/>
      <c r="AE1907" s="494"/>
      <c r="AF1907" s="494"/>
      <c r="AG1907" s="494"/>
    </row>
    <row r="1908" spans="2:33">
      <c r="B1908" s="786"/>
      <c r="C1908" s="903"/>
      <c r="D1908" s="790"/>
      <c r="E1908" s="791"/>
      <c r="F1908" s="778"/>
      <c r="G1908" s="794"/>
      <c r="H1908" s="458" t="s">
        <v>220</v>
      </c>
      <c r="I1908" s="252"/>
      <c r="J1908" s="448">
        <f t="shared" si="146"/>
        <v>0</v>
      </c>
      <c r="K1908" s="439" t="e">
        <f>#REF!*(1-$O$5)</f>
        <v>#REF!</v>
      </c>
      <c r="L1908" s="797"/>
      <c r="M1908" s="800"/>
      <c r="N1908" s="778"/>
      <c r="O1908" s="778"/>
      <c r="P1908" s="781"/>
      <c r="Q1908" s="781"/>
      <c r="R1908" s="784"/>
      <c r="U1908" s="851"/>
      <c r="V1908" s="852"/>
      <c r="W1908" s="890"/>
      <c r="X1908" s="902"/>
      <c r="Y1908" s="921"/>
      <c r="Z1908" s="494"/>
      <c r="AA1908" s="501"/>
      <c r="AB1908" s="517"/>
      <c r="AC1908" s="518"/>
      <c r="AD1908" s="582"/>
      <c r="AE1908" s="494"/>
      <c r="AF1908" s="494"/>
      <c r="AG1908" s="494"/>
    </row>
    <row r="1909" spans="2:33">
      <c r="B1909" s="786"/>
      <c r="C1909" s="903"/>
      <c r="D1909" s="790"/>
      <c r="E1909" s="791"/>
      <c r="F1909" s="779"/>
      <c r="G1909" s="795"/>
      <c r="H1909" s="458" t="s">
        <v>226</v>
      </c>
      <c r="I1909" s="252"/>
      <c r="J1909" s="448">
        <f t="shared" si="146"/>
        <v>0</v>
      </c>
      <c r="K1909" s="439" t="e">
        <f>#REF!*(1-$O$5)</f>
        <v>#REF!</v>
      </c>
      <c r="L1909" s="798"/>
      <c r="M1909" s="801"/>
      <c r="N1909" s="779"/>
      <c r="O1909" s="779"/>
      <c r="P1909" s="782"/>
      <c r="Q1909" s="782"/>
      <c r="R1909" s="785"/>
      <c r="U1909" s="851"/>
      <c r="V1909" s="852"/>
      <c r="W1909" s="890"/>
      <c r="X1909" s="902"/>
      <c r="Y1909" s="921"/>
      <c r="Z1909" s="494"/>
      <c r="AA1909" s="501"/>
      <c r="AB1909" s="517"/>
      <c r="AC1909" s="518"/>
      <c r="AD1909" s="582"/>
      <c r="AE1909" s="494"/>
      <c r="AF1909" s="494"/>
      <c r="AG1909" s="494"/>
    </row>
    <row r="1910" spans="2:33">
      <c r="B1910" s="786">
        <v>466</v>
      </c>
      <c r="C1910" s="903" t="s">
        <v>984</v>
      </c>
      <c r="D1910" s="790"/>
      <c r="E1910" s="791">
        <f t="shared" si="147"/>
        <v>0</v>
      </c>
      <c r="F1910" s="777">
        <f>E1910</f>
        <v>0</v>
      </c>
      <c r="G1910" s="793" t="e">
        <f>F1910*(1+$L$5)</f>
        <v>#REF!</v>
      </c>
      <c r="H1910" s="458" t="s">
        <v>207</v>
      </c>
      <c r="I1910" s="252"/>
      <c r="J1910" s="448">
        <f t="shared" si="146"/>
        <v>0</v>
      </c>
      <c r="K1910" s="439" t="e">
        <f>#REF!*(1-$O$5)</f>
        <v>#REF!</v>
      </c>
      <c r="L1910" s="796" t="e">
        <f>SUM(K1910*J1910,J1911*K1911,J1912*K1912,J1913*K1913)</f>
        <v>#REF!</v>
      </c>
      <c r="M1910" s="799">
        <v>1</v>
      </c>
      <c r="N1910" s="777" t="e">
        <f>L1910*M1910</f>
        <v>#REF!</v>
      </c>
      <c r="O1910" s="777" t="e">
        <f>N1910*(1+$R$5)</f>
        <v>#REF!</v>
      </c>
      <c r="P1910" s="780" t="e">
        <f>F1910+N1910</f>
        <v>#REF!</v>
      </c>
      <c r="Q1910" s="780" t="e">
        <f>O1910+G1910</f>
        <v>#REF!</v>
      </c>
      <c r="R1910" s="783" t="e">
        <f>Q1910*(1+$U$5)</f>
        <v>#REF!</v>
      </c>
      <c r="U1910" s="851"/>
      <c r="V1910" s="852"/>
      <c r="W1910" s="890"/>
      <c r="X1910" s="902"/>
      <c r="Y1910" s="921"/>
      <c r="Z1910" s="494"/>
      <c r="AA1910" s="501"/>
      <c r="AB1910" s="517"/>
      <c r="AC1910" s="518"/>
      <c r="AD1910" s="582"/>
      <c r="AE1910" s="494"/>
      <c r="AF1910" s="494"/>
      <c r="AG1910" s="494"/>
    </row>
    <row r="1911" spans="2:33">
      <c r="B1911" s="786"/>
      <c r="C1911" s="903"/>
      <c r="D1911" s="790"/>
      <c r="E1911" s="791"/>
      <c r="F1911" s="778"/>
      <c r="G1911" s="794"/>
      <c r="H1911" s="458" t="s">
        <v>185</v>
      </c>
      <c r="I1911" s="252"/>
      <c r="J1911" s="448">
        <f t="shared" si="146"/>
        <v>0</v>
      </c>
      <c r="K1911" s="439" t="e">
        <f>#REF!*(1-$O$5)</f>
        <v>#REF!</v>
      </c>
      <c r="L1911" s="797"/>
      <c r="M1911" s="800"/>
      <c r="N1911" s="778"/>
      <c r="O1911" s="778"/>
      <c r="P1911" s="781"/>
      <c r="Q1911" s="781"/>
      <c r="R1911" s="784"/>
      <c r="U1911" s="851"/>
      <c r="V1911" s="852"/>
      <c r="W1911" s="890"/>
      <c r="X1911" s="902"/>
      <c r="Y1911" s="921"/>
      <c r="Z1911" s="494"/>
      <c r="AA1911" s="501"/>
      <c r="AB1911" s="517"/>
      <c r="AC1911" s="518"/>
      <c r="AD1911" s="582"/>
      <c r="AE1911" s="494"/>
      <c r="AF1911" s="494"/>
      <c r="AG1911" s="494"/>
    </row>
    <row r="1912" spans="2:33">
      <c r="B1912" s="786"/>
      <c r="C1912" s="903"/>
      <c r="D1912" s="790"/>
      <c r="E1912" s="791"/>
      <c r="F1912" s="778"/>
      <c r="G1912" s="794"/>
      <c r="H1912" s="458" t="s">
        <v>220</v>
      </c>
      <c r="I1912" s="252"/>
      <c r="J1912" s="448">
        <f t="shared" si="146"/>
        <v>0</v>
      </c>
      <c r="K1912" s="439" t="e">
        <f>#REF!*(1-$O$5)</f>
        <v>#REF!</v>
      </c>
      <c r="L1912" s="797"/>
      <c r="M1912" s="800"/>
      <c r="N1912" s="778"/>
      <c r="O1912" s="778"/>
      <c r="P1912" s="781"/>
      <c r="Q1912" s="781"/>
      <c r="R1912" s="784"/>
      <c r="U1912" s="851"/>
      <c r="V1912" s="852"/>
      <c r="W1912" s="890"/>
      <c r="X1912" s="902"/>
      <c r="Y1912" s="921"/>
      <c r="Z1912" s="494"/>
      <c r="AA1912" s="501"/>
      <c r="AB1912" s="517"/>
      <c r="AC1912" s="518"/>
      <c r="AD1912" s="582"/>
      <c r="AE1912" s="494"/>
      <c r="AF1912" s="494"/>
      <c r="AG1912" s="494"/>
    </row>
    <row r="1913" spans="2:33">
      <c r="B1913" s="786"/>
      <c r="C1913" s="903"/>
      <c r="D1913" s="790"/>
      <c r="E1913" s="791"/>
      <c r="F1913" s="779"/>
      <c r="G1913" s="795"/>
      <c r="H1913" s="458" t="s">
        <v>226</v>
      </c>
      <c r="I1913" s="252"/>
      <c r="J1913" s="448">
        <f t="shared" si="146"/>
        <v>0</v>
      </c>
      <c r="K1913" s="439" t="e">
        <f>#REF!*(1-$O$5)</f>
        <v>#REF!</v>
      </c>
      <c r="L1913" s="798"/>
      <c r="M1913" s="801"/>
      <c r="N1913" s="779"/>
      <c r="O1913" s="779"/>
      <c r="P1913" s="782"/>
      <c r="Q1913" s="782"/>
      <c r="R1913" s="785"/>
      <c r="U1913" s="851"/>
      <c r="V1913" s="852"/>
      <c r="W1913" s="890"/>
      <c r="X1913" s="902"/>
      <c r="Y1913" s="921"/>
      <c r="Z1913" s="494"/>
      <c r="AA1913" s="501"/>
      <c r="AB1913" s="517"/>
      <c r="AC1913" s="518"/>
      <c r="AD1913" s="582"/>
      <c r="AE1913" s="494"/>
      <c r="AF1913" s="494"/>
      <c r="AG1913" s="494"/>
    </row>
    <row r="1914" spans="2:33">
      <c r="B1914" s="786">
        <v>467</v>
      </c>
      <c r="C1914" s="903" t="s">
        <v>985</v>
      </c>
      <c r="D1914" s="790"/>
      <c r="E1914" s="791">
        <f t="shared" si="147"/>
        <v>0</v>
      </c>
      <c r="F1914" s="777">
        <f>E1914</f>
        <v>0</v>
      </c>
      <c r="G1914" s="793" t="e">
        <f>F1914*(1+$L$5)</f>
        <v>#REF!</v>
      </c>
      <c r="H1914" s="458" t="s">
        <v>207</v>
      </c>
      <c r="I1914" s="252"/>
      <c r="J1914" s="448">
        <f t="shared" si="146"/>
        <v>0</v>
      </c>
      <c r="K1914" s="439" t="e">
        <f>#REF!*(1-$O$5)</f>
        <v>#REF!</v>
      </c>
      <c r="L1914" s="796" t="e">
        <f>SUM(K1914*J1914,J1915*K1915,J1916*K1916,J1917*K1917)</f>
        <v>#REF!</v>
      </c>
      <c r="M1914" s="799">
        <v>1</v>
      </c>
      <c r="N1914" s="777" t="e">
        <f>L1914*M1914</f>
        <v>#REF!</v>
      </c>
      <c r="O1914" s="777" t="e">
        <f>N1914*(1+$R$5)</f>
        <v>#REF!</v>
      </c>
      <c r="P1914" s="780" t="e">
        <f>F1914+N1914</f>
        <v>#REF!</v>
      </c>
      <c r="Q1914" s="780" t="e">
        <f>O1914+G1914</f>
        <v>#REF!</v>
      </c>
      <c r="R1914" s="783" t="e">
        <f>Q1914*(1+$U$5)</f>
        <v>#REF!</v>
      </c>
      <c r="U1914" s="851"/>
      <c r="V1914" s="852"/>
      <c r="W1914" s="890"/>
      <c r="X1914" s="902"/>
      <c r="Y1914" s="921"/>
      <c r="Z1914" s="494"/>
      <c r="AA1914" s="501"/>
      <c r="AB1914" s="517"/>
      <c r="AC1914" s="518"/>
      <c r="AD1914" s="582"/>
      <c r="AE1914" s="494"/>
      <c r="AF1914" s="494"/>
      <c r="AG1914" s="494"/>
    </row>
    <row r="1915" spans="2:33">
      <c r="B1915" s="786"/>
      <c r="C1915" s="903"/>
      <c r="D1915" s="790"/>
      <c r="E1915" s="791"/>
      <c r="F1915" s="778"/>
      <c r="G1915" s="794"/>
      <c r="H1915" s="458" t="s">
        <v>185</v>
      </c>
      <c r="I1915" s="252"/>
      <c r="J1915" s="448">
        <f t="shared" si="146"/>
        <v>0</v>
      </c>
      <c r="K1915" s="439" t="e">
        <f>#REF!*(1-$O$5)</f>
        <v>#REF!</v>
      </c>
      <c r="L1915" s="797"/>
      <c r="M1915" s="800"/>
      <c r="N1915" s="778"/>
      <c r="O1915" s="778"/>
      <c r="P1915" s="781"/>
      <c r="Q1915" s="781"/>
      <c r="R1915" s="784"/>
      <c r="U1915" s="851"/>
      <c r="V1915" s="852"/>
      <c r="W1915" s="890"/>
      <c r="X1915" s="902"/>
      <c r="Y1915" s="921"/>
      <c r="Z1915" s="494"/>
      <c r="AA1915" s="501"/>
      <c r="AB1915" s="517"/>
      <c r="AC1915" s="518"/>
      <c r="AD1915" s="582"/>
      <c r="AE1915" s="494"/>
      <c r="AF1915" s="494"/>
      <c r="AG1915" s="494"/>
    </row>
    <row r="1916" spans="2:33">
      <c r="B1916" s="786"/>
      <c r="C1916" s="903"/>
      <c r="D1916" s="790"/>
      <c r="E1916" s="791"/>
      <c r="F1916" s="778"/>
      <c r="G1916" s="794"/>
      <c r="H1916" s="458" t="s">
        <v>220</v>
      </c>
      <c r="I1916" s="252"/>
      <c r="J1916" s="448">
        <f t="shared" si="146"/>
        <v>0</v>
      </c>
      <c r="K1916" s="439" t="e">
        <f>#REF!*(1-$O$5)</f>
        <v>#REF!</v>
      </c>
      <c r="L1916" s="797"/>
      <c r="M1916" s="800"/>
      <c r="N1916" s="778"/>
      <c r="O1916" s="778"/>
      <c r="P1916" s="781"/>
      <c r="Q1916" s="781"/>
      <c r="R1916" s="784"/>
      <c r="U1916" s="851"/>
      <c r="V1916" s="852"/>
      <c r="W1916" s="890"/>
      <c r="X1916" s="902"/>
      <c r="Y1916" s="921"/>
      <c r="Z1916" s="494"/>
      <c r="AA1916" s="501"/>
      <c r="AB1916" s="517"/>
      <c r="AC1916" s="518"/>
      <c r="AD1916" s="582"/>
      <c r="AE1916" s="494"/>
      <c r="AF1916" s="494"/>
      <c r="AG1916" s="494"/>
    </row>
    <row r="1917" spans="2:33">
      <c r="B1917" s="786"/>
      <c r="C1917" s="903"/>
      <c r="D1917" s="790"/>
      <c r="E1917" s="791"/>
      <c r="F1917" s="779"/>
      <c r="G1917" s="795"/>
      <c r="H1917" s="458" t="s">
        <v>226</v>
      </c>
      <c r="I1917" s="252"/>
      <c r="J1917" s="448">
        <f t="shared" si="146"/>
        <v>0</v>
      </c>
      <c r="K1917" s="439" t="e">
        <f>#REF!*(1-$O$5)</f>
        <v>#REF!</v>
      </c>
      <c r="L1917" s="798"/>
      <c r="M1917" s="801"/>
      <c r="N1917" s="779"/>
      <c r="O1917" s="779"/>
      <c r="P1917" s="782"/>
      <c r="Q1917" s="782"/>
      <c r="R1917" s="785"/>
      <c r="U1917" s="851"/>
      <c r="V1917" s="852"/>
      <c r="W1917" s="890"/>
      <c r="X1917" s="902"/>
      <c r="Y1917" s="921"/>
      <c r="Z1917" s="494"/>
      <c r="AA1917" s="501"/>
      <c r="AB1917" s="517"/>
      <c r="AC1917" s="518"/>
      <c r="AD1917" s="582"/>
      <c r="AE1917" s="494"/>
      <c r="AF1917" s="494"/>
      <c r="AG1917" s="494"/>
    </row>
    <row r="1918" spans="2:33">
      <c r="B1918" s="786">
        <v>468</v>
      </c>
      <c r="C1918" s="903" t="s">
        <v>1001</v>
      </c>
      <c r="D1918" s="790"/>
      <c r="E1918" s="791">
        <f t="shared" si="147"/>
        <v>0</v>
      </c>
      <c r="F1918" s="777">
        <f>E1918</f>
        <v>0</v>
      </c>
      <c r="G1918" s="793" t="e">
        <f>F1918*(1+$L$5)</f>
        <v>#REF!</v>
      </c>
      <c r="H1918" s="458" t="s">
        <v>207</v>
      </c>
      <c r="I1918" s="252"/>
      <c r="J1918" s="448">
        <f t="shared" si="146"/>
        <v>0</v>
      </c>
      <c r="K1918" s="439" t="e">
        <f>#REF!*(1-$O$5)</f>
        <v>#REF!</v>
      </c>
      <c r="L1918" s="796" t="e">
        <f>SUM(K1918*J1918,J1919*K1919,J1920*K1920,J1921*K1921)</f>
        <v>#REF!</v>
      </c>
      <c r="M1918" s="799">
        <v>1</v>
      </c>
      <c r="N1918" s="777" t="e">
        <f>L1918*M1918</f>
        <v>#REF!</v>
      </c>
      <c r="O1918" s="777" t="e">
        <f>N1918*(1+$R$5)</f>
        <v>#REF!</v>
      </c>
      <c r="P1918" s="780" t="e">
        <f>F1918+N1918</f>
        <v>#REF!</v>
      </c>
      <c r="Q1918" s="780" t="e">
        <f>O1918+G1918</f>
        <v>#REF!</v>
      </c>
      <c r="R1918" s="783" t="e">
        <f>Q1918*(1+$U$5)</f>
        <v>#REF!</v>
      </c>
      <c r="U1918" s="851"/>
      <c r="V1918" s="852"/>
      <c r="W1918" s="890"/>
      <c r="X1918" s="902"/>
      <c r="Y1918" s="921"/>
      <c r="Z1918" s="494"/>
      <c r="AA1918" s="501"/>
      <c r="AB1918" s="517"/>
      <c r="AC1918" s="518"/>
      <c r="AD1918" s="582"/>
      <c r="AE1918" s="494"/>
      <c r="AF1918" s="494"/>
      <c r="AG1918" s="494"/>
    </row>
    <row r="1919" spans="2:33">
      <c r="B1919" s="786"/>
      <c r="C1919" s="903"/>
      <c r="D1919" s="790"/>
      <c r="E1919" s="791"/>
      <c r="F1919" s="778"/>
      <c r="G1919" s="794"/>
      <c r="H1919" s="458" t="s">
        <v>185</v>
      </c>
      <c r="I1919" s="252"/>
      <c r="J1919" s="448">
        <f t="shared" si="146"/>
        <v>0</v>
      </c>
      <c r="K1919" s="439" t="e">
        <f>#REF!*(1-$O$5)</f>
        <v>#REF!</v>
      </c>
      <c r="L1919" s="797"/>
      <c r="M1919" s="800"/>
      <c r="N1919" s="778"/>
      <c r="O1919" s="778"/>
      <c r="P1919" s="781"/>
      <c r="Q1919" s="781"/>
      <c r="R1919" s="784"/>
      <c r="U1919" s="851"/>
      <c r="V1919" s="852"/>
      <c r="W1919" s="890"/>
      <c r="X1919" s="902"/>
      <c r="Y1919" s="921"/>
      <c r="Z1919" s="494"/>
      <c r="AA1919" s="501"/>
      <c r="AB1919" s="517"/>
      <c r="AC1919" s="518"/>
      <c r="AD1919" s="582"/>
      <c r="AE1919" s="494"/>
      <c r="AF1919" s="494"/>
      <c r="AG1919" s="494"/>
    </row>
    <row r="1920" spans="2:33">
      <c r="B1920" s="786"/>
      <c r="C1920" s="903"/>
      <c r="D1920" s="790"/>
      <c r="E1920" s="791"/>
      <c r="F1920" s="778"/>
      <c r="G1920" s="794"/>
      <c r="H1920" s="458" t="s">
        <v>220</v>
      </c>
      <c r="I1920" s="252"/>
      <c r="J1920" s="448">
        <f t="shared" si="146"/>
        <v>0</v>
      </c>
      <c r="K1920" s="439" t="e">
        <f>#REF!*(1-$O$5)</f>
        <v>#REF!</v>
      </c>
      <c r="L1920" s="797"/>
      <c r="M1920" s="800"/>
      <c r="N1920" s="778"/>
      <c r="O1920" s="778"/>
      <c r="P1920" s="781"/>
      <c r="Q1920" s="781"/>
      <c r="R1920" s="784"/>
      <c r="U1920" s="851"/>
      <c r="V1920" s="852"/>
      <c r="W1920" s="890"/>
      <c r="X1920" s="902"/>
      <c r="Y1920" s="921"/>
      <c r="Z1920" s="494"/>
      <c r="AA1920" s="501"/>
      <c r="AB1920" s="517"/>
      <c r="AC1920" s="518"/>
      <c r="AD1920" s="582"/>
      <c r="AE1920" s="494"/>
      <c r="AF1920" s="494"/>
      <c r="AG1920" s="494"/>
    </row>
    <row r="1921" spans="2:33">
      <c r="B1921" s="786"/>
      <c r="C1921" s="903"/>
      <c r="D1921" s="790"/>
      <c r="E1921" s="791"/>
      <c r="F1921" s="779"/>
      <c r="G1921" s="795"/>
      <c r="H1921" s="458" t="s">
        <v>226</v>
      </c>
      <c r="I1921" s="252"/>
      <c r="J1921" s="448">
        <f t="shared" si="146"/>
        <v>0</v>
      </c>
      <c r="K1921" s="439" t="e">
        <f>#REF!*(1-$O$5)</f>
        <v>#REF!</v>
      </c>
      <c r="L1921" s="798"/>
      <c r="M1921" s="801"/>
      <c r="N1921" s="779"/>
      <c r="O1921" s="779"/>
      <c r="P1921" s="782"/>
      <c r="Q1921" s="782"/>
      <c r="R1921" s="785"/>
      <c r="U1921" s="851"/>
      <c r="V1921" s="852"/>
      <c r="W1921" s="890"/>
      <c r="X1921" s="902"/>
      <c r="Y1921" s="921"/>
      <c r="Z1921" s="494"/>
      <c r="AA1921" s="501"/>
      <c r="AB1921" s="517"/>
      <c r="AC1921" s="518"/>
      <c r="AD1921" s="582"/>
      <c r="AE1921" s="494"/>
      <c r="AF1921" s="494"/>
      <c r="AG1921" s="494"/>
    </row>
    <row r="1922" spans="2:33">
      <c r="B1922" s="786">
        <v>469</v>
      </c>
      <c r="C1922" s="903" t="s">
        <v>1002</v>
      </c>
      <c r="D1922" s="790"/>
      <c r="E1922" s="791">
        <f t="shared" si="147"/>
        <v>0</v>
      </c>
      <c r="F1922" s="777">
        <f>E1922</f>
        <v>0</v>
      </c>
      <c r="G1922" s="793" t="e">
        <f>F1922*(1+$L$5)</f>
        <v>#REF!</v>
      </c>
      <c r="H1922" s="458" t="s">
        <v>207</v>
      </c>
      <c r="I1922" s="252"/>
      <c r="J1922" s="448">
        <f t="shared" ref="J1922:J1985" si="148">I1922/60</f>
        <v>0</v>
      </c>
      <c r="K1922" s="439" t="e">
        <f>#REF!*(1-$O$5)</f>
        <v>#REF!</v>
      </c>
      <c r="L1922" s="796" t="e">
        <f>SUM(K1922*J1922,J1923*K1923,J1924*K1924,J1925*K1925)</f>
        <v>#REF!</v>
      </c>
      <c r="M1922" s="799">
        <v>1</v>
      </c>
      <c r="N1922" s="777" t="e">
        <f>L1922*M1922</f>
        <v>#REF!</v>
      </c>
      <c r="O1922" s="777" t="e">
        <f>N1922*(1+$R$5)</f>
        <v>#REF!</v>
      </c>
      <c r="P1922" s="780" t="e">
        <f>F1922+N1922</f>
        <v>#REF!</v>
      </c>
      <c r="Q1922" s="780" t="e">
        <f>O1922+G1922</f>
        <v>#REF!</v>
      </c>
      <c r="R1922" s="783" t="e">
        <f>Q1922*(1+$U$5)</f>
        <v>#REF!</v>
      </c>
      <c r="U1922" s="851"/>
      <c r="V1922" s="852"/>
      <c r="W1922" s="890"/>
      <c r="X1922" s="902"/>
      <c r="Y1922" s="921"/>
      <c r="Z1922" s="494"/>
      <c r="AA1922" s="501"/>
      <c r="AB1922" s="517"/>
      <c r="AC1922" s="518"/>
      <c r="AD1922" s="582"/>
      <c r="AE1922" s="494"/>
      <c r="AF1922" s="494"/>
      <c r="AG1922" s="494"/>
    </row>
    <row r="1923" spans="2:33">
      <c r="B1923" s="786"/>
      <c r="C1923" s="903"/>
      <c r="D1923" s="790"/>
      <c r="E1923" s="791"/>
      <c r="F1923" s="778"/>
      <c r="G1923" s="794"/>
      <c r="H1923" s="458" t="s">
        <v>185</v>
      </c>
      <c r="I1923" s="252"/>
      <c r="J1923" s="448">
        <f t="shared" si="148"/>
        <v>0</v>
      </c>
      <c r="K1923" s="439" t="e">
        <f>#REF!*(1-$O$5)</f>
        <v>#REF!</v>
      </c>
      <c r="L1923" s="797"/>
      <c r="M1923" s="800"/>
      <c r="N1923" s="778"/>
      <c r="O1923" s="778"/>
      <c r="P1923" s="781"/>
      <c r="Q1923" s="781"/>
      <c r="R1923" s="784"/>
      <c r="U1923" s="851"/>
      <c r="V1923" s="852"/>
      <c r="W1923" s="890"/>
      <c r="X1923" s="902"/>
      <c r="Y1923" s="921"/>
      <c r="Z1923" s="494"/>
      <c r="AA1923" s="501"/>
      <c r="AB1923" s="517"/>
      <c r="AC1923" s="518"/>
      <c r="AD1923" s="582"/>
      <c r="AE1923" s="494"/>
      <c r="AF1923" s="494"/>
      <c r="AG1923" s="494"/>
    </row>
    <row r="1924" spans="2:33">
      <c r="B1924" s="786"/>
      <c r="C1924" s="903"/>
      <c r="D1924" s="790"/>
      <c r="E1924" s="791"/>
      <c r="F1924" s="778"/>
      <c r="G1924" s="794"/>
      <c r="H1924" s="458" t="s">
        <v>220</v>
      </c>
      <c r="I1924" s="252"/>
      <c r="J1924" s="448">
        <f t="shared" si="148"/>
        <v>0</v>
      </c>
      <c r="K1924" s="439" t="e">
        <f>#REF!*(1-$O$5)</f>
        <v>#REF!</v>
      </c>
      <c r="L1924" s="797"/>
      <c r="M1924" s="800"/>
      <c r="N1924" s="778"/>
      <c r="O1924" s="778"/>
      <c r="P1924" s="781"/>
      <c r="Q1924" s="781"/>
      <c r="R1924" s="784"/>
      <c r="U1924" s="851"/>
      <c r="V1924" s="852"/>
      <c r="W1924" s="890"/>
      <c r="X1924" s="902"/>
      <c r="Y1924" s="921"/>
      <c r="Z1924" s="494"/>
      <c r="AA1924" s="501"/>
      <c r="AB1924" s="517"/>
      <c r="AC1924" s="518"/>
      <c r="AD1924" s="582"/>
      <c r="AE1924" s="494"/>
      <c r="AF1924" s="494"/>
      <c r="AG1924" s="494"/>
    </row>
    <row r="1925" spans="2:33">
      <c r="B1925" s="786"/>
      <c r="C1925" s="903"/>
      <c r="D1925" s="790"/>
      <c r="E1925" s="791"/>
      <c r="F1925" s="779"/>
      <c r="G1925" s="795"/>
      <c r="H1925" s="458" t="s">
        <v>226</v>
      </c>
      <c r="I1925" s="252"/>
      <c r="J1925" s="448">
        <f t="shared" si="148"/>
        <v>0</v>
      </c>
      <c r="K1925" s="439" t="e">
        <f>#REF!*(1-$O$5)</f>
        <v>#REF!</v>
      </c>
      <c r="L1925" s="798"/>
      <c r="M1925" s="801"/>
      <c r="N1925" s="779"/>
      <c r="O1925" s="779"/>
      <c r="P1925" s="782"/>
      <c r="Q1925" s="782"/>
      <c r="R1925" s="785"/>
      <c r="U1925" s="851"/>
      <c r="V1925" s="852"/>
      <c r="W1925" s="890"/>
      <c r="X1925" s="902"/>
      <c r="Y1925" s="921"/>
      <c r="Z1925" s="494"/>
      <c r="AA1925" s="501"/>
      <c r="AB1925" s="517"/>
      <c r="AC1925" s="518"/>
      <c r="AD1925" s="582"/>
      <c r="AE1925" s="494"/>
      <c r="AF1925" s="494"/>
      <c r="AG1925" s="494"/>
    </row>
    <row r="1926" spans="2:33">
      <c r="B1926" s="786">
        <v>470</v>
      </c>
      <c r="C1926" s="789" t="s">
        <v>1003</v>
      </c>
      <c r="D1926" s="790"/>
      <c r="E1926" s="791">
        <f t="shared" ref="E1926:E1986" si="149">D1926*$I$5</f>
        <v>0</v>
      </c>
      <c r="F1926" s="777">
        <f>E1926</f>
        <v>0</v>
      </c>
      <c r="G1926" s="793" t="e">
        <f>F1926*(1+$L$5)</f>
        <v>#REF!</v>
      </c>
      <c r="H1926" s="465" t="s">
        <v>207</v>
      </c>
      <c r="I1926" s="261"/>
      <c r="J1926" s="448">
        <f t="shared" si="148"/>
        <v>0</v>
      </c>
      <c r="K1926" s="439" t="e">
        <f>#REF!*(1-$O$5)</f>
        <v>#REF!</v>
      </c>
      <c r="L1926" s="796" t="e">
        <f>SUM(K1926*J1926,J1927*K1927,J1928*K1928,J1929*K1929)</f>
        <v>#REF!</v>
      </c>
      <c r="M1926" s="799">
        <v>1</v>
      </c>
      <c r="N1926" s="777" t="e">
        <f>L1926*M1926</f>
        <v>#REF!</v>
      </c>
      <c r="O1926" s="777" t="e">
        <f>N1926*(1+$R$5)</f>
        <v>#REF!</v>
      </c>
      <c r="P1926" s="780" t="e">
        <f>F1926+N1926</f>
        <v>#REF!</v>
      </c>
      <c r="Q1926" s="780" t="e">
        <f>O1926+G1926</f>
        <v>#REF!</v>
      </c>
      <c r="R1926" s="783" t="e">
        <f>Q1926*(1+$U$5)</f>
        <v>#REF!</v>
      </c>
      <c r="U1926" s="851"/>
      <c r="V1926" s="852"/>
      <c r="W1926" s="890"/>
      <c r="X1926" s="922"/>
      <c r="Y1926" s="921"/>
      <c r="Z1926" s="494"/>
      <c r="AA1926" s="590"/>
      <c r="AB1926" s="591"/>
      <c r="AC1926" s="518"/>
      <c r="AD1926" s="582"/>
      <c r="AE1926" s="494"/>
      <c r="AF1926" s="494"/>
      <c r="AG1926" s="494"/>
    </row>
    <row r="1927" spans="2:33">
      <c r="B1927" s="786"/>
      <c r="C1927" s="850"/>
      <c r="D1927" s="790"/>
      <c r="E1927" s="791"/>
      <c r="F1927" s="778"/>
      <c r="G1927" s="794"/>
      <c r="H1927" s="465" t="s">
        <v>185</v>
      </c>
      <c r="I1927" s="261"/>
      <c r="J1927" s="448">
        <f t="shared" si="148"/>
        <v>0</v>
      </c>
      <c r="K1927" s="439" t="e">
        <f>#REF!*(1-$O$5)</f>
        <v>#REF!</v>
      </c>
      <c r="L1927" s="797"/>
      <c r="M1927" s="800"/>
      <c r="N1927" s="778"/>
      <c r="O1927" s="778"/>
      <c r="P1927" s="781"/>
      <c r="Q1927" s="781"/>
      <c r="R1927" s="784"/>
      <c r="U1927" s="851"/>
      <c r="V1927" s="852"/>
      <c r="W1927" s="890"/>
      <c r="X1927" s="922"/>
      <c r="Y1927" s="921"/>
      <c r="Z1927" s="494"/>
      <c r="AA1927" s="590"/>
      <c r="AB1927" s="591"/>
      <c r="AC1927" s="518"/>
      <c r="AD1927" s="582"/>
      <c r="AE1927" s="494"/>
      <c r="AF1927" s="494"/>
      <c r="AG1927" s="494"/>
    </row>
    <row r="1928" spans="2:33">
      <c r="B1928" s="786"/>
      <c r="C1928" s="850"/>
      <c r="D1928" s="790"/>
      <c r="E1928" s="791"/>
      <c r="F1928" s="778"/>
      <c r="G1928" s="794"/>
      <c r="H1928" s="465" t="s">
        <v>220</v>
      </c>
      <c r="I1928" s="261"/>
      <c r="J1928" s="448">
        <f t="shared" si="148"/>
        <v>0</v>
      </c>
      <c r="K1928" s="439" t="e">
        <f>#REF!*(1-$O$5)</f>
        <v>#REF!</v>
      </c>
      <c r="L1928" s="797"/>
      <c r="M1928" s="800"/>
      <c r="N1928" s="778"/>
      <c r="O1928" s="778"/>
      <c r="P1928" s="781"/>
      <c r="Q1928" s="781"/>
      <c r="R1928" s="784"/>
      <c r="U1928" s="851"/>
      <c r="V1928" s="852"/>
      <c r="W1928" s="890"/>
      <c r="X1928" s="922"/>
      <c r="Y1928" s="921"/>
      <c r="Z1928" s="494"/>
      <c r="AA1928" s="590"/>
      <c r="AB1928" s="591"/>
      <c r="AC1928" s="518"/>
      <c r="AD1928" s="582"/>
      <c r="AE1928" s="494"/>
      <c r="AF1928" s="494"/>
      <c r="AG1928" s="494"/>
    </row>
    <row r="1929" spans="2:33">
      <c r="B1929" s="786"/>
      <c r="C1929" s="850"/>
      <c r="D1929" s="790"/>
      <c r="E1929" s="791"/>
      <c r="F1929" s="779"/>
      <c r="G1929" s="795"/>
      <c r="H1929" s="465" t="s">
        <v>226</v>
      </c>
      <c r="I1929" s="261"/>
      <c r="J1929" s="448">
        <f t="shared" si="148"/>
        <v>0</v>
      </c>
      <c r="K1929" s="439" t="e">
        <f>#REF!*(1-$O$5)</f>
        <v>#REF!</v>
      </c>
      <c r="L1929" s="798"/>
      <c r="M1929" s="801"/>
      <c r="N1929" s="779"/>
      <c r="O1929" s="779"/>
      <c r="P1929" s="782"/>
      <c r="Q1929" s="782"/>
      <c r="R1929" s="785"/>
      <c r="U1929" s="851"/>
      <c r="V1929" s="852"/>
      <c r="W1929" s="890"/>
      <c r="X1929" s="922"/>
      <c r="Y1929" s="921"/>
      <c r="Z1929" s="494"/>
      <c r="AA1929" s="590"/>
      <c r="AB1929" s="591"/>
      <c r="AC1929" s="518"/>
      <c r="AD1929" s="582"/>
      <c r="AE1929" s="494"/>
      <c r="AF1929" s="494"/>
      <c r="AG1929" s="494"/>
    </row>
    <row r="1930" spans="2:33">
      <c r="B1930" s="786">
        <v>471</v>
      </c>
      <c r="C1930" s="850" t="s">
        <v>1004</v>
      </c>
      <c r="D1930" s="790"/>
      <c r="E1930" s="791">
        <f t="shared" si="149"/>
        <v>0</v>
      </c>
      <c r="F1930" s="777">
        <f>E1930</f>
        <v>0</v>
      </c>
      <c r="G1930" s="793" t="e">
        <f>F1930*(1+$L$5)</f>
        <v>#REF!</v>
      </c>
      <c r="H1930" s="458" t="s">
        <v>207</v>
      </c>
      <c r="I1930" s="261"/>
      <c r="J1930" s="448">
        <f t="shared" si="148"/>
        <v>0</v>
      </c>
      <c r="K1930" s="439" t="e">
        <f>#REF!*(1-$O$5)</f>
        <v>#REF!</v>
      </c>
      <c r="L1930" s="796" t="e">
        <f>SUM(K1930*J1930,J1931*K1931,J1932*K1932,J1933*K1933)</f>
        <v>#REF!</v>
      </c>
      <c r="M1930" s="799">
        <v>1</v>
      </c>
      <c r="N1930" s="777" t="e">
        <f>L1930*M1930</f>
        <v>#REF!</v>
      </c>
      <c r="O1930" s="777" t="e">
        <f>N1930*(1+$R$5)</f>
        <v>#REF!</v>
      </c>
      <c r="P1930" s="780" t="e">
        <f>F1930+N1930</f>
        <v>#REF!</v>
      </c>
      <c r="Q1930" s="780" t="e">
        <f>O1930+G1930</f>
        <v>#REF!</v>
      </c>
      <c r="R1930" s="783" t="e">
        <f>Q1930*(1+$U$5)</f>
        <v>#REF!</v>
      </c>
      <c r="U1930" s="851"/>
      <c r="V1930" s="852"/>
      <c r="W1930" s="890"/>
      <c r="X1930" s="902"/>
      <c r="Y1930" s="921"/>
      <c r="Z1930" s="494"/>
      <c r="AA1930" s="590"/>
      <c r="AB1930" s="517"/>
      <c r="AC1930" s="518"/>
      <c r="AD1930" s="582"/>
      <c r="AE1930" s="494"/>
      <c r="AF1930" s="494"/>
      <c r="AG1930" s="494"/>
    </row>
    <row r="1931" spans="2:33">
      <c r="B1931" s="786"/>
      <c r="C1931" s="850"/>
      <c r="D1931" s="790"/>
      <c r="E1931" s="791"/>
      <c r="F1931" s="778"/>
      <c r="G1931" s="794"/>
      <c r="H1931" s="458" t="s">
        <v>185</v>
      </c>
      <c r="I1931" s="261"/>
      <c r="J1931" s="448">
        <f t="shared" si="148"/>
        <v>0</v>
      </c>
      <c r="K1931" s="439" t="e">
        <f>#REF!*(1-$O$5)</f>
        <v>#REF!</v>
      </c>
      <c r="L1931" s="797"/>
      <c r="M1931" s="800"/>
      <c r="N1931" s="778"/>
      <c r="O1931" s="778"/>
      <c r="P1931" s="781"/>
      <c r="Q1931" s="781"/>
      <c r="R1931" s="784"/>
      <c r="U1931" s="851"/>
      <c r="V1931" s="852"/>
      <c r="W1931" s="890"/>
      <c r="X1931" s="902"/>
      <c r="Y1931" s="921"/>
      <c r="Z1931" s="494"/>
      <c r="AA1931" s="590"/>
      <c r="AB1931" s="517"/>
      <c r="AC1931" s="518"/>
      <c r="AD1931" s="582"/>
      <c r="AE1931" s="494"/>
      <c r="AF1931" s="494"/>
      <c r="AG1931" s="494"/>
    </row>
    <row r="1932" spans="2:33">
      <c r="B1932" s="786"/>
      <c r="C1932" s="850"/>
      <c r="D1932" s="790"/>
      <c r="E1932" s="791"/>
      <c r="F1932" s="778"/>
      <c r="G1932" s="794"/>
      <c r="H1932" s="458" t="s">
        <v>220</v>
      </c>
      <c r="I1932" s="261"/>
      <c r="J1932" s="448">
        <f t="shared" si="148"/>
        <v>0</v>
      </c>
      <c r="K1932" s="439" t="e">
        <f>#REF!*(1-$O$5)</f>
        <v>#REF!</v>
      </c>
      <c r="L1932" s="797"/>
      <c r="M1932" s="800"/>
      <c r="N1932" s="778"/>
      <c r="O1932" s="778"/>
      <c r="P1932" s="781"/>
      <c r="Q1932" s="781"/>
      <c r="R1932" s="784"/>
      <c r="U1932" s="851"/>
      <c r="V1932" s="852"/>
      <c r="W1932" s="890"/>
      <c r="X1932" s="902"/>
      <c r="Y1932" s="921"/>
      <c r="Z1932" s="494"/>
      <c r="AA1932" s="590"/>
      <c r="AB1932" s="517"/>
      <c r="AC1932" s="518"/>
      <c r="AD1932" s="582"/>
      <c r="AE1932" s="494"/>
      <c r="AF1932" s="494"/>
      <c r="AG1932" s="494"/>
    </row>
    <row r="1933" spans="2:33">
      <c r="B1933" s="786"/>
      <c r="C1933" s="850"/>
      <c r="D1933" s="790"/>
      <c r="E1933" s="791"/>
      <c r="F1933" s="779"/>
      <c r="G1933" s="795"/>
      <c r="H1933" s="458" t="s">
        <v>226</v>
      </c>
      <c r="I1933" s="261"/>
      <c r="J1933" s="448">
        <f t="shared" si="148"/>
        <v>0</v>
      </c>
      <c r="K1933" s="439" t="e">
        <f>#REF!*(1-$O$5)</f>
        <v>#REF!</v>
      </c>
      <c r="L1933" s="798"/>
      <c r="M1933" s="801"/>
      <c r="N1933" s="779"/>
      <c r="O1933" s="779"/>
      <c r="P1933" s="782"/>
      <c r="Q1933" s="782"/>
      <c r="R1933" s="785"/>
      <c r="U1933" s="851"/>
      <c r="V1933" s="852"/>
      <c r="W1933" s="890"/>
      <c r="X1933" s="902"/>
      <c r="Y1933" s="921"/>
      <c r="Z1933" s="494"/>
      <c r="AA1933" s="590"/>
      <c r="AB1933" s="517"/>
      <c r="AC1933" s="518"/>
      <c r="AD1933" s="582"/>
      <c r="AE1933" s="494"/>
      <c r="AF1933" s="494"/>
      <c r="AG1933" s="494"/>
    </row>
    <row r="1934" spans="2:33">
      <c r="B1934" s="786">
        <v>472</v>
      </c>
      <c r="C1934" s="850" t="s">
        <v>1005</v>
      </c>
      <c r="D1934" s="790"/>
      <c r="E1934" s="791">
        <f t="shared" si="149"/>
        <v>0</v>
      </c>
      <c r="F1934" s="777">
        <f>E1934</f>
        <v>0</v>
      </c>
      <c r="G1934" s="793" t="e">
        <f>F1934*(1+$L$5)</f>
        <v>#REF!</v>
      </c>
      <c r="H1934" s="458" t="s">
        <v>207</v>
      </c>
      <c r="I1934" s="261"/>
      <c r="J1934" s="448">
        <f t="shared" si="148"/>
        <v>0</v>
      </c>
      <c r="K1934" s="439" t="e">
        <f>#REF!*(1-$O$5)</f>
        <v>#REF!</v>
      </c>
      <c r="L1934" s="796" t="e">
        <f>SUM(K1934*J1934,J1935*K1935,J1936*K1936,J1937*K1937)</f>
        <v>#REF!</v>
      </c>
      <c r="M1934" s="799">
        <v>1</v>
      </c>
      <c r="N1934" s="777" t="e">
        <f>L1934*M1934</f>
        <v>#REF!</v>
      </c>
      <c r="O1934" s="777" t="e">
        <f>N1934*(1+$R$5)</f>
        <v>#REF!</v>
      </c>
      <c r="P1934" s="780" t="e">
        <f>F1934+N1934</f>
        <v>#REF!</v>
      </c>
      <c r="Q1934" s="780" t="e">
        <f>O1934+G1934</f>
        <v>#REF!</v>
      </c>
      <c r="R1934" s="783" t="e">
        <f>Q1934*(1+$U$5)</f>
        <v>#REF!</v>
      </c>
      <c r="U1934" s="851"/>
      <c r="V1934" s="852"/>
      <c r="W1934" s="890"/>
      <c r="X1934" s="902"/>
      <c r="Y1934" s="921"/>
      <c r="Z1934" s="494"/>
      <c r="AA1934" s="590"/>
      <c r="AB1934" s="517"/>
      <c r="AC1934" s="518"/>
      <c r="AD1934" s="582"/>
      <c r="AE1934" s="494"/>
      <c r="AF1934" s="494"/>
      <c r="AG1934" s="494"/>
    </row>
    <row r="1935" spans="2:33">
      <c r="B1935" s="786"/>
      <c r="C1935" s="850"/>
      <c r="D1935" s="790"/>
      <c r="E1935" s="791"/>
      <c r="F1935" s="778"/>
      <c r="G1935" s="794"/>
      <c r="H1935" s="458" t="s">
        <v>185</v>
      </c>
      <c r="I1935" s="261"/>
      <c r="J1935" s="448">
        <f t="shared" si="148"/>
        <v>0</v>
      </c>
      <c r="K1935" s="439" t="e">
        <f>#REF!*(1-$O$5)</f>
        <v>#REF!</v>
      </c>
      <c r="L1935" s="797"/>
      <c r="M1935" s="800"/>
      <c r="N1935" s="778"/>
      <c r="O1935" s="778"/>
      <c r="P1935" s="781"/>
      <c r="Q1935" s="781"/>
      <c r="R1935" s="784"/>
      <c r="U1935" s="851"/>
      <c r="V1935" s="852"/>
      <c r="W1935" s="890"/>
      <c r="X1935" s="902"/>
      <c r="Y1935" s="921"/>
      <c r="Z1935" s="494"/>
      <c r="AA1935" s="590"/>
      <c r="AB1935" s="517"/>
      <c r="AC1935" s="518"/>
      <c r="AD1935" s="582"/>
      <c r="AE1935" s="494"/>
      <c r="AF1935" s="494"/>
      <c r="AG1935" s="494"/>
    </row>
    <row r="1936" spans="2:33">
      <c r="B1936" s="786"/>
      <c r="C1936" s="850"/>
      <c r="D1936" s="790"/>
      <c r="E1936" s="791"/>
      <c r="F1936" s="778"/>
      <c r="G1936" s="794"/>
      <c r="H1936" s="458" t="s">
        <v>220</v>
      </c>
      <c r="I1936" s="261"/>
      <c r="J1936" s="448">
        <f t="shared" si="148"/>
        <v>0</v>
      </c>
      <c r="K1936" s="439" t="e">
        <f>#REF!*(1-$O$5)</f>
        <v>#REF!</v>
      </c>
      <c r="L1936" s="797"/>
      <c r="M1936" s="800"/>
      <c r="N1936" s="778"/>
      <c r="O1936" s="778"/>
      <c r="P1936" s="781"/>
      <c r="Q1936" s="781"/>
      <c r="R1936" s="784"/>
      <c r="U1936" s="851"/>
      <c r="V1936" s="852"/>
      <c r="W1936" s="890"/>
      <c r="X1936" s="902"/>
      <c r="Y1936" s="921"/>
      <c r="Z1936" s="494"/>
      <c r="AA1936" s="590"/>
      <c r="AB1936" s="517"/>
      <c r="AC1936" s="518"/>
      <c r="AD1936" s="582"/>
      <c r="AE1936" s="494"/>
      <c r="AF1936" s="494"/>
      <c r="AG1936" s="494"/>
    </row>
    <row r="1937" spans="2:33">
      <c r="B1937" s="786"/>
      <c r="C1937" s="850"/>
      <c r="D1937" s="790"/>
      <c r="E1937" s="791"/>
      <c r="F1937" s="779"/>
      <c r="G1937" s="795"/>
      <c r="H1937" s="458" t="s">
        <v>226</v>
      </c>
      <c r="I1937" s="261"/>
      <c r="J1937" s="448">
        <f t="shared" si="148"/>
        <v>0</v>
      </c>
      <c r="K1937" s="439" t="e">
        <f>#REF!*(1-$O$5)</f>
        <v>#REF!</v>
      </c>
      <c r="L1937" s="798"/>
      <c r="M1937" s="801"/>
      <c r="N1937" s="779"/>
      <c r="O1937" s="779"/>
      <c r="P1937" s="782"/>
      <c r="Q1937" s="782"/>
      <c r="R1937" s="785"/>
      <c r="U1937" s="851"/>
      <c r="V1937" s="852"/>
      <c r="W1937" s="890"/>
      <c r="X1937" s="902"/>
      <c r="Y1937" s="921"/>
      <c r="Z1937" s="494"/>
      <c r="AA1937" s="590"/>
      <c r="AB1937" s="517"/>
      <c r="AC1937" s="518"/>
      <c r="AD1937" s="582"/>
      <c r="AE1937" s="494"/>
      <c r="AF1937" s="494"/>
      <c r="AG1937" s="494"/>
    </row>
    <row r="1938" spans="2:33">
      <c r="B1938" s="786">
        <v>473</v>
      </c>
      <c r="C1938" s="850" t="s">
        <v>1006</v>
      </c>
      <c r="D1938" s="790"/>
      <c r="E1938" s="791">
        <f t="shared" si="149"/>
        <v>0</v>
      </c>
      <c r="F1938" s="777">
        <f>E1938</f>
        <v>0</v>
      </c>
      <c r="G1938" s="793" t="e">
        <f>F1938*(1+$L$5)</f>
        <v>#REF!</v>
      </c>
      <c r="H1938" s="458" t="s">
        <v>207</v>
      </c>
      <c r="I1938" s="261"/>
      <c r="J1938" s="448">
        <f t="shared" si="148"/>
        <v>0</v>
      </c>
      <c r="K1938" s="439" t="e">
        <f>#REF!*(1-$O$5)</f>
        <v>#REF!</v>
      </c>
      <c r="L1938" s="796" t="e">
        <f>SUM(K1938*J1938,J1939*K1939,J1940*K1940,J1941*K1941)</f>
        <v>#REF!</v>
      </c>
      <c r="M1938" s="799">
        <v>1</v>
      </c>
      <c r="N1938" s="777" t="e">
        <f>L1938*M1938</f>
        <v>#REF!</v>
      </c>
      <c r="O1938" s="777" t="e">
        <f>N1938*(1+$R$5)</f>
        <v>#REF!</v>
      </c>
      <c r="P1938" s="780" t="e">
        <f>F1938+N1938</f>
        <v>#REF!</v>
      </c>
      <c r="Q1938" s="780" t="e">
        <f>O1938+G1938</f>
        <v>#REF!</v>
      </c>
      <c r="R1938" s="783" t="e">
        <f>Q1938*(1+$U$5)</f>
        <v>#REF!</v>
      </c>
      <c r="U1938" s="851"/>
      <c r="V1938" s="852"/>
      <c r="W1938" s="890"/>
      <c r="X1938" s="902"/>
      <c r="Y1938" s="921"/>
      <c r="Z1938" s="494"/>
      <c r="AA1938" s="590"/>
      <c r="AB1938" s="517"/>
      <c r="AC1938" s="518"/>
      <c r="AD1938" s="582"/>
      <c r="AE1938" s="494"/>
      <c r="AF1938" s="494"/>
      <c r="AG1938" s="494"/>
    </row>
    <row r="1939" spans="2:33">
      <c r="B1939" s="786"/>
      <c r="C1939" s="850"/>
      <c r="D1939" s="790"/>
      <c r="E1939" s="791"/>
      <c r="F1939" s="778"/>
      <c r="G1939" s="794"/>
      <c r="H1939" s="458" t="s">
        <v>185</v>
      </c>
      <c r="I1939" s="261"/>
      <c r="J1939" s="448">
        <f t="shared" si="148"/>
        <v>0</v>
      </c>
      <c r="K1939" s="439" t="e">
        <f>#REF!*(1-$O$5)</f>
        <v>#REF!</v>
      </c>
      <c r="L1939" s="797"/>
      <c r="M1939" s="800"/>
      <c r="N1939" s="778"/>
      <c r="O1939" s="778"/>
      <c r="P1939" s="781"/>
      <c r="Q1939" s="781"/>
      <c r="R1939" s="784"/>
      <c r="U1939" s="851"/>
      <c r="V1939" s="852"/>
      <c r="W1939" s="890"/>
      <c r="X1939" s="902"/>
      <c r="Y1939" s="921"/>
      <c r="Z1939" s="494"/>
      <c r="AA1939" s="590"/>
      <c r="AB1939" s="517"/>
      <c r="AC1939" s="518"/>
      <c r="AD1939" s="582"/>
      <c r="AE1939" s="494"/>
      <c r="AF1939" s="494"/>
      <c r="AG1939" s="494"/>
    </row>
    <row r="1940" spans="2:33">
      <c r="B1940" s="786"/>
      <c r="C1940" s="850"/>
      <c r="D1940" s="790"/>
      <c r="E1940" s="791"/>
      <c r="F1940" s="778"/>
      <c r="G1940" s="794"/>
      <c r="H1940" s="458" t="s">
        <v>220</v>
      </c>
      <c r="I1940" s="261"/>
      <c r="J1940" s="448">
        <f t="shared" si="148"/>
        <v>0</v>
      </c>
      <c r="K1940" s="439" t="e">
        <f>#REF!*(1-$O$5)</f>
        <v>#REF!</v>
      </c>
      <c r="L1940" s="797"/>
      <c r="M1940" s="800"/>
      <c r="N1940" s="778"/>
      <c r="O1940" s="778"/>
      <c r="P1940" s="781"/>
      <c r="Q1940" s="781"/>
      <c r="R1940" s="784"/>
      <c r="U1940" s="851"/>
      <c r="V1940" s="852"/>
      <c r="W1940" s="890"/>
      <c r="X1940" s="902"/>
      <c r="Y1940" s="921"/>
      <c r="Z1940" s="494"/>
      <c r="AA1940" s="590"/>
      <c r="AB1940" s="517"/>
      <c r="AC1940" s="518"/>
      <c r="AD1940" s="582"/>
      <c r="AE1940" s="494"/>
      <c r="AF1940" s="494"/>
      <c r="AG1940" s="494"/>
    </row>
    <row r="1941" spans="2:33">
      <c r="B1941" s="786"/>
      <c r="C1941" s="850"/>
      <c r="D1941" s="790"/>
      <c r="E1941" s="791"/>
      <c r="F1941" s="779"/>
      <c r="G1941" s="795"/>
      <c r="H1941" s="458" t="s">
        <v>226</v>
      </c>
      <c r="I1941" s="261"/>
      <c r="J1941" s="448">
        <f t="shared" si="148"/>
        <v>0</v>
      </c>
      <c r="K1941" s="439" t="e">
        <f>#REF!*(1-$O$5)</f>
        <v>#REF!</v>
      </c>
      <c r="L1941" s="798"/>
      <c r="M1941" s="801"/>
      <c r="N1941" s="779"/>
      <c r="O1941" s="779"/>
      <c r="P1941" s="782"/>
      <c r="Q1941" s="782"/>
      <c r="R1941" s="785"/>
      <c r="U1941" s="851"/>
      <c r="V1941" s="852"/>
      <c r="W1941" s="890"/>
      <c r="X1941" s="902"/>
      <c r="Y1941" s="921"/>
      <c r="Z1941" s="494"/>
      <c r="AA1941" s="590"/>
      <c r="AB1941" s="517"/>
      <c r="AC1941" s="518"/>
      <c r="AD1941" s="582"/>
      <c r="AE1941" s="494"/>
      <c r="AF1941" s="494"/>
      <c r="AG1941" s="494"/>
    </row>
    <row r="1942" spans="2:33">
      <c r="B1942" s="786">
        <v>474</v>
      </c>
      <c r="C1942" s="850" t="s">
        <v>1007</v>
      </c>
      <c r="D1942" s="790"/>
      <c r="E1942" s="791">
        <f t="shared" si="149"/>
        <v>0</v>
      </c>
      <c r="F1942" s="777">
        <f>E1942</f>
        <v>0</v>
      </c>
      <c r="G1942" s="793" t="e">
        <f>F1942*(1+$L$5)</f>
        <v>#REF!</v>
      </c>
      <c r="H1942" s="458" t="s">
        <v>207</v>
      </c>
      <c r="I1942" s="261"/>
      <c r="J1942" s="448">
        <f t="shared" si="148"/>
        <v>0</v>
      </c>
      <c r="K1942" s="439" t="e">
        <f>#REF!*(1-$O$5)</f>
        <v>#REF!</v>
      </c>
      <c r="L1942" s="796" t="e">
        <f>SUM(K1942*J1942,J1943*K1943,J1944*K1944,J1945*K1945)</f>
        <v>#REF!</v>
      </c>
      <c r="M1942" s="799">
        <v>1</v>
      </c>
      <c r="N1942" s="777" t="e">
        <f>L1942*M1942</f>
        <v>#REF!</v>
      </c>
      <c r="O1942" s="777" t="e">
        <f>N1942*(1+$R$5)</f>
        <v>#REF!</v>
      </c>
      <c r="P1942" s="780" t="e">
        <f>F1942+N1942</f>
        <v>#REF!</v>
      </c>
      <c r="Q1942" s="780" t="e">
        <f>O1942+G1942</f>
        <v>#REF!</v>
      </c>
      <c r="R1942" s="783" t="e">
        <f>Q1942*(1+$U$5)</f>
        <v>#REF!</v>
      </c>
      <c r="U1942" s="851"/>
      <c r="V1942" s="852"/>
      <c r="W1942" s="890"/>
      <c r="X1942" s="902"/>
      <c r="Y1942" s="921"/>
      <c r="Z1942" s="494"/>
      <c r="AA1942" s="590"/>
      <c r="AB1942" s="517"/>
      <c r="AC1942" s="518"/>
      <c r="AD1942" s="582"/>
      <c r="AE1942" s="494"/>
      <c r="AF1942" s="494"/>
      <c r="AG1942" s="494"/>
    </row>
    <row r="1943" spans="2:33">
      <c r="B1943" s="786"/>
      <c r="C1943" s="850"/>
      <c r="D1943" s="790"/>
      <c r="E1943" s="791"/>
      <c r="F1943" s="778"/>
      <c r="G1943" s="794"/>
      <c r="H1943" s="458" t="s">
        <v>185</v>
      </c>
      <c r="I1943" s="261"/>
      <c r="J1943" s="448">
        <f t="shared" si="148"/>
        <v>0</v>
      </c>
      <c r="K1943" s="439" t="e">
        <f>#REF!*(1-$O$5)</f>
        <v>#REF!</v>
      </c>
      <c r="L1943" s="797"/>
      <c r="M1943" s="800"/>
      <c r="N1943" s="778"/>
      <c r="O1943" s="778"/>
      <c r="P1943" s="781"/>
      <c r="Q1943" s="781"/>
      <c r="R1943" s="784"/>
      <c r="U1943" s="851"/>
      <c r="V1943" s="852"/>
      <c r="W1943" s="890"/>
      <c r="X1943" s="902"/>
      <c r="Y1943" s="921"/>
      <c r="Z1943" s="494"/>
      <c r="AA1943" s="590"/>
      <c r="AB1943" s="517"/>
      <c r="AC1943" s="518"/>
      <c r="AD1943" s="582"/>
      <c r="AE1943" s="494"/>
      <c r="AF1943" s="494"/>
      <c r="AG1943" s="494"/>
    </row>
    <row r="1944" spans="2:33">
      <c r="B1944" s="786"/>
      <c r="C1944" s="850"/>
      <c r="D1944" s="790"/>
      <c r="E1944" s="791"/>
      <c r="F1944" s="778"/>
      <c r="G1944" s="794"/>
      <c r="H1944" s="458" t="s">
        <v>220</v>
      </c>
      <c r="I1944" s="261"/>
      <c r="J1944" s="448">
        <f t="shared" si="148"/>
        <v>0</v>
      </c>
      <c r="K1944" s="439" t="e">
        <f>#REF!*(1-$O$5)</f>
        <v>#REF!</v>
      </c>
      <c r="L1944" s="797"/>
      <c r="M1944" s="800"/>
      <c r="N1944" s="778"/>
      <c r="O1944" s="778"/>
      <c r="P1944" s="781"/>
      <c r="Q1944" s="781"/>
      <c r="R1944" s="784"/>
      <c r="U1944" s="851"/>
      <c r="V1944" s="852"/>
      <c r="W1944" s="890"/>
      <c r="X1944" s="902"/>
      <c r="Y1944" s="921"/>
      <c r="Z1944" s="494"/>
      <c r="AA1944" s="590"/>
      <c r="AB1944" s="517"/>
      <c r="AC1944" s="518"/>
      <c r="AD1944" s="582"/>
      <c r="AE1944" s="494"/>
      <c r="AF1944" s="494"/>
      <c r="AG1944" s="494"/>
    </row>
    <row r="1945" spans="2:33">
      <c r="B1945" s="786"/>
      <c r="C1945" s="850"/>
      <c r="D1945" s="790"/>
      <c r="E1945" s="791"/>
      <c r="F1945" s="779"/>
      <c r="G1945" s="795"/>
      <c r="H1945" s="458" t="s">
        <v>226</v>
      </c>
      <c r="I1945" s="261"/>
      <c r="J1945" s="448">
        <f t="shared" si="148"/>
        <v>0</v>
      </c>
      <c r="K1945" s="439" t="e">
        <f>#REF!*(1-$O$5)</f>
        <v>#REF!</v>
      </c>
      <c r="L1945" s="798"/>
      <c r="M1945" s="801"/>
      <c r="N1945" s="779"/>
      <c r="O1945" s="779"/>
      <c r="P1945" s="782"/>
      <c r="Q1945" s="782"/>
      <c r="R1945" s="785"/>
      <c r="U1945" s="851"/>
      <c r="V1945" s="852"/>
      <c r="W1945" s="890"/>
      <c r="X1945" s="902"/>
      <c r="Y1945" s="921"/>
      <c r="Z1945" s="494"/>
      <c r="AA1945" s="590"/>
      <c r="AB1945" s="517"/>
      <c r="AC1945" s="518"/>
      <c r="AD1945" s="582"/>
      <c r="AE1945" s="494"/>
      <c r="AF1945" s="494"/>
      <c r="AG1945" s="494"/>
    </row>
    <row r="1946" spans="2:33">
      <c r="B1946" s="786">
        <v>475</v>
      </c>
      <c r="C1946" s="850" t="s">
        <v>1008</v>
      </c>
      <c r="D1946" s="790"/>
      <c r="E1946" s="791">
        <f t="shared" si="149"/>
        <v>0</v>
      </c>
      <c r="F1946" s="777">
        <f>E1946</f>
        <v>0</v>
      </c>
      <c r="G1946" s="793" t="e">
        <f>F1946*(1+$L$5)</f>
        <v>#REF!</v>
      </c>
      <c r="H1946" s="458" t="s">
        <v>207</v>
      </c>
      <c r="I1946" s="261"/>
      <c r="J1946" s="448">
        <f t="shared" si="148"/>
        <v>0</v>
      </c>
      <c r="K1946" s="439" t="e">
        <f>#REF!*(1-$O$5)</f>
        <v>#REF!</v>
      </c>
      <c r="L1946" s="796" t="e">
        <f>SUM(K1946*J1946,J1947*K1947,J1948*K1948,J1949*K1949)</f>
        <v>#REF!</v>
      </c>
      <c r="M1946" s="799">
        <v>1</v>
      </c>
      <c r="N1946" s="777" t="e">
        <f>L1946*M1946</f>
        <v>#REF!</v>
      </c>
      <c r="O1946" s="777" t="e">
        <f>N1946*(1+$R$5)</f>
        <v>#REF!</v>
      </c>
      <c r="P1946" s="780" t="e">
        <f>F1946+N1946</f>
        <v>#REF!</v>
      </c>
      <c r="Q1946" s="780" t="e">
        <f>O1946+G1946</f>
        <v>#REF!</v>
      </c>
      <c r="R1946" s="783" t="e">
        <f>Q1946*(1+$U$5)</f>
        <v>#REF!</v>
      </c>
      <c r="U1946" s="851"/>
      <c r="V1946" s="852"/>
      <c r="W1946" s="890"/>
      <c r="X1946" s="902"/>
      <c r="Y1946" s="921"/>
      <c r="Z1946" s="494"/>
      <c r="AA1946" s="590"/>
      <c r="AB1946" s="517"/>
      <c r="AC1946" s="518"/>
      <c r="AD1946" s="582"/>
      <c r="AE1946" s="494"/>
      <c r="AF1946" s="494"/>
      <c r="AG1946" s="494"/>
    </row>
    <row r="1947" spans="2:33">
      <c r="B1947" s="786"/>
      <c r="C1947" s="850"/>
      <c r="D1947" s="790"/>
      <c r="E1947" s="791"/>
      <c r="F1947" s="778"/>
      <c r="G1947" s="794"/>
      <c r="H1947" s="458" t="s">
        <v>185</v>
      </c>
      <c r="I1947" s="261"/>
      <c r="J1947" s="448">
        <f t="shared" si="148"/>
        <v>0</v>
      </c>
      <c r="K1947" s="439" t="e">
        <f>#REF!*(1-$O$5)</f>
        <v>#REF!</v>
      </c>
      <c r="L1947" s="797"/>
      <c r="M1947" s="800"/>
      <c r="N1947" s="778"/>
      <c r="O1947" s="778"/>
      <c r="P1947" s="781"/>
      <c r="Q1947" s="781"/>
      <c r="R1947" s="784"/>
      <c r="U1947" s="851"/>
      <c r="V1947" s="852"/>
      <c r="W1947" s="890"/>
      <c r="X1947" s="902"/>
      <c r="Y1947" s="921"/>
      <c r="Z1947" s="494"/>
      <c r="AA1947" s="590"/>
      <c r="AB1947" s="517"/>
      <c r="AC1947" s="518"/>
      <c r="AD1947" s="582"/>
      <c r="AE1947" s="494"/>
      <c r="AF1947" s="494"/>
      <c r="AG1947" s="494"/>
    </row>
    <row r="1948" spans="2:33">
      <c r="B1948" s="786"/>
      <c r="C1948" s="850"/>
      <c r="D1948" s="790"/>
      <c r="E1948" s="791"/>
      <c r="F1948" s="778"/>
      <c r="G1948" s="794"/>
      <c r="H1948" s="458" t="s">
        <v>220</v>
      </c>
      <c r="I1948" s="261"/>
      <c r="J1948" s="448">
        <f t="shared" si="148"/>
        <v>0</v>
      </c>
      <c r="K1948" s="439" t="e">
        <f>#REF!*(1-$O$5)</f>
        <v>#REF!</v>
      </c>
      <c r="L1948" s="797"/>
      <c r="M1948" s="800"/>
      <c r="N1948" s="778"/>
      <c r="O1948" s="778"/>
      <c r="P1948" s="781"/>
      <c r="Q1948" s="781"/>
      <c r="R1948" s="784"/>
      <c r="U1948" s="851"/>
      <c r="V1948" s="852"/>
      <c r="W1948" s="890"/>
      <c r="X1948" s="902"/>
      <c r="Y1948" s="921"/>
      <c r="Z1948" s="494"/>
      <c r="AA1948" s="590"/>
      <c r="AB1948" s="517"/>
      <c r="AC1948" s="518"/>
      <c r="AD1948" s="582"/>
      <c r="AE1948" s="494"/>
      <c r="AF1948" s="494"/>
      <c r="AG1948" s="494"/>
    </row>
    <row r="1949" spans="2:33">
      <c r="B1949" s="786"/>
      <c r="C1949" s="850"/>
      <c r="D1949" s="790"/>
      <c r="E1949" s="791"/>
      <c r="F1949" s="779"/>
      <c r="G1949" s="795"/>
      <c r="H1949" s="458" t="s">
        <v>226</v>
      </c>
      <c r="I1949" s="261"/>
      <c r="J1949" s="448">
        <f t="shared" si="148"/>
        <v>0</v>
      </c>
      <c r="K1949" s="439" t="e">
        <f>#REF!*(1-$O$5)</f>
        <v>#REF!</v>
      </c>
      <c r="L1949" s="798"/>
      <c r="M1949" s="801"/>
      <c r="N1949" s="779"/>
      <c r="O1949" s="779"/>
      <c r="P1949" s="782"/>
      <c r="Q1949" s="782"/>
      <c r="R1949" s="785"/>
      <c r="U1949" s="851"/>
      <c r="V1949" s="852"/>
      <c r="W1949" s="890"/>
      <c r="X1949" s="902"/>
      <c r="Y1949" s="921"/>
      <c r="Z1949" s="494"/>
      <c r="AA1949" s="590"/>
      <c r="AB1949" s="517"/>
      <c r="AC1949" s="518"/>
      <c r="AD1949" s="582"/>
      <c r="AE1949" s="494"/>
      <c r="AF1949" s="494"/>
      <c r="AG1949" s="494"/>
    </row>
    <row r="1950" spans="2:33">
      <c r="B1950" s="786">
        <v>476</v>
      </c>
      <c r="C1950" s="850" t="s">
        <v>1009</v>
      </c>
      <c r="D1950" s="790"/>
      <c r="E1950" s="791">
        <f t="shared" si="149"/>
        <v>0</v>
      </c>
      <c r="F1950" s="777">
        <f>E1950</f>
        <v>0</v>
      </c>
      <c r="G1950" s="793" t="e">
        <f>F1950*(1+$L$5)</f>
        <v>#REF!</v>
      </c>
      <c r="H1950" s="458" t="s">
        <v>207</v>
      </c>
      <c r="I1950" s="261"/>
      <c r="J1950" s="448">
        <f t="shared" si="148"/>
        <v>0</v>
      </c>
      <c r="K1950" s="439" t="e">
        <f>#REF!*(1-$O$5)</f>
        <v>#REF!</v>
      </c>
      <c r="L1950" s="796" t="e">
        <f>SUM(K1950*J1950,J1951*K1951,J1952*K1952,J1953*K1953)</f>
        <v>#REF!</v>
      </c>
      <c r="M1950" s="799">
        <v>1</v>
      </c>
      <c r="N1950" s="777" t="e">
        <f>L1950*M1950</f>
        <v>#REF!</v>
      </c>
      <c r="O1950" s="777" t="e">
        <f>N1950*(1+$R$5)</f>
        <v>#REF!</v>
      </c>
      <c r="P1950" s="780" t="e">
        <f>F1950+N1950</f>
        <v>#REF!</v>
      </c>
      <c r="Q1950" s="780" t="e">
        <f>O1950+G1950</f>
        <v>#REF!</v>
      </c>
      <c r="R1950" s="783" t="e">
        <f>Q1950*(1+$U$5)</f>
        <v>#REF!</v>
      </c>
      <c r="U1950" s="851"/>
      <c r="V1950" s="852"/>
      <c r="W1950" s="890"/>
      <c r="X1950" s="902"/>
      <c r="Y1950" s="921"/>
      <c r="Z1950" s="494"/>
      <c r="AA1950" s="590"/>
      <c r="AB1950" s="517"/>
      <c r="AC1950" s="518"/>
      <c r="AD1950" s="582"/>
      <c r="AE1950" s="494"/>
      <c r="AF1950" s="494"/>
      <c r="AG1950" s="494"/>
    </row>
    <row r="1951" spans="2:33">
      <c r="B1951" s="786"/>
      <c r="C1951" s="850"/>
      <c r="D1951" s="790"/>
      <c r="E1951" s="791"/>
      <c r="F1951" s="778"/>
      <c r="G1951" s="794"/>
      <c r="H1951" s="458" t="s">
        <v>185</v>
      </c>
      <c r="I1951" s="261"/>
      <c r="J1951" s="448">
        <f t="shared" si="148"/>
        <v>0</v>
      </c>
      <c r="K1951" s="439" t="e">
        <f>#REF!*(1-$O$5)</f>
        <v>#REF!</v>
      </c>
      <c r="L1951" s="797"/>
      <c r="M1951" s="800"/>
      <c r="N1951" s="778"/>
      <c r="O1951" s="778"/>
      <c r="P1951" s="781"/>
      <c r="Q1951" s="781"/>
      <c r="R1951" s="784"/>
      <c r="U1951" s="851"/>
      <c r="V1951" s="852"/>
      <c r="W1951" s="890"/>
      <c r="X1951" s="902"/>
      <c r="Y1951" s="921"/>
      <c r="Z1951" s="494"/>
      <c r="AA1951" s="590"/>
      <c r="AB1951" s="517"/>
      <c r="AC1951" s="518"/>
      <c r="AD1951" s="582"/>
      <c r="AE1951" s="494"/>
      <c r="AF1951" s="494"/>
      <c r="AG1951" s="494"/>
    </row>
    <row r="1952" spans="2:33">
      <c r="B1952" s="786"/>
      <c r="C1952" s="850"/>
      <c r="D1952" s="790"/>
      <c r="E1952" s="791"/>
      <c r="F1952" s="778"/>
      <c r="G1952" s="794"/>
      <c r="H1952" s="458" t="s">
        <v>220</v>
      </c>
      <c r="I1952" s="261"/>
      <c r="J1952" s="448">
        <f t="shared" si="148"/>
        <v>0</v>
      </c>
      <c r="K1952" s="439" t="e">
        <f>#REF!*(1-$O$5)</f>
        <v>#REF!</v>
      </c>
      <c r="L1952" s="797"/>
      <c r="M1952" s="800"/>
      <c r="N1952" s="778"/>
      <c r="O1952" s="778"/>
      <c r="P1952" s="781"/>
      <c r="Q1952" s="781"/>
      <c r="R1952" s="784"/>
      <c r="U1952" s="851"/>
      <c r="V1952" s="852"/>
      <c r="W1952" s="890"/>
      <c r="X1952" s="902"/>
      <c r="Y1952" s="921"/>
      <c r="Z1952" s="494"/>
      <c r="AA1952" s="590"/>
      <c r="AB1952" s="517"/>
      <c r="AC1952" s="518"/>
      <c r="AD1952" s="582"/>
      <c r="AE1952" s="494"/>
      <c r="AF1952" s="494"/>
      <c r="AG1952" s="494"/>
    </row>
    <row r="1953" spans="2:33">
      <c r="B1953" s="786"/>
      <c r="C1953" s="850"/>
      <c r="D1953" s="790"/>
      <c r="E1953" s="791"/>
      <c r="F1953" s="779"/>
      <c r="G1953" s="795"/>
      <c r="H1953" s="458" t="s">
        <v>226</v>
      </c>
      <c r="I1953" s="261"/>
      <c r="J1953" s="448">
        <f t="shared" si="148"/>
        <v>0</v>
      </c>
      <c r="K1953" s="439" t="e">
        <f>#REF!*(1-$O$5)</f>
        <v>#REF!</v>
      </c>
      <c r="L1953" s="798"/>
      <c r="M1953" s="801"/>
      <c r="N1953" s="779"/>
      <c r="O1953" s="779"/>
      <c r="P1953" s="782"/>
      <c r="Q1953" s="782"/>
      <c r="R1953" s="785"/>
      <c r="U1953" s="851"/>
      <c r="V1953" s="852"/>
      <c r="W1953" s="890"/>
      <c r="X1953" s="902"/>
      <c r="Y1953" s="921"/>
      <c r="Z1953" s="494"/>
      <c r="AA1953" s="590"/>
      <c r="AB1953" s="517"/>
      <c r="AC1953" s="518"/>
      <c r="AD1953" s="582"/>
      <c r="AE1953" s="494"/>
      <c r="AF1953" s="494"/>
      <c r="AG1953" s="494"/>
    </row>
    <row r="1954" spans="2:33">
      <c r="B1954" s="786">
        <v>477</v>
      </c>
      <c r="C1954" s="850" t="s">
        <v>1010</v>
      </c>
      <c r="D1954" s="790"/>
      <c r="E1954" s="791">
        <f t="shared" si="149"/>
        <v>0</v>
      </c>
      <c r="F1954" s="777">
        <f>E1954</f>
        <v>0</v>
      </c>
      <c r="G1954" s="793" t="e">
        <f>F1954*(1+$L$5)</f>
        <v>#REF!</v>
      </c>
      <c r="H1954" s="458" t="s">
        <v>207</v>
      </c>
      <c r="I1954" s="261"/>
      <c r="J1954" s="448">
        <f t="shared" si="148"/>
        <v>0</v>
      </c>
      <c r="K1954" s="439" t="e">
        <f>#REF!*(1-$O$5)</f>
        <v>#REF!</v>
      </c>
      <c r="L1954" s="796" t="e">
        <f>SUM(K1954*J1954,J1955*K1955,J1956*K1956,J1957*K1957)</f>
        <v>#REF!</v>
      </c>
      <c r="M1954" s="799">
        <v>1</v>
      </c>
      <c r="N1954" s="777" t="e">
        <f>L1954*M1954</f>
        <v>#REF!</v>
      </c>
      <c r="O1954" s="777" t="e">
        <f>N1954*(1+$R$5)</f>
        <v>#REF!</v>
      </c>
      <c r="P1954" s="780" t="e">
        <f>F1954+N1954</f>
        <v>#REF!</v>
      </c>
      <c r="Q1954" s="780" t="e">
        <f>O1954+G1954</f>
        <v>#REF!</v>
      </c>
      <c r="R1954" s="783" t="e">
        <f>Q1954*(1+$U$5)</f>
        <v>#REF!</v>
      </c>
      <c r="U1954" s="851"/>
      <c r="V1954" s="852"/>
      <c r="W1954" s="890"/>
      <c r="X1954" s="902"/>
      <c r="Y1954" s="921"/>
      <c r="Z1954" s="494"/>
      <c r="AA1954" s="590"/>
      <c r="AB1954" s="517"/>
      <c r="AC1954" s="518"/>
      <c r="AD1954" s="582"/>
      <c r="AE1954" s="494"/>
      <c r="AF1954" s="494"/>
      <c r="AG1954" s="494"/>
    </row>
    <row r="1955" spans="2:33">
      <c r="B1955" s="786"/>
      <c r="C1955" s="850"/>
      <c r="D1955" s="790"/>
      <c r="E1955" s="791"/>
      <c r="F1955" s="778"/>
      <c r="G1955" s="794"/>
      <c r="H1955" s="458" t="s">
        <v>185</v>
      </c>
      <c r="I1955" s="261"/>
      <c r="J1955" s="448">
        <f t="shared" si="148"/>
        <v>0</v>
      </c>
      <c r="K1955" s="439" t="e">
        <f>#REF!*(1-$O$5)</f>
        <v>#REF!</v>
      </c>
      <c r="L1955" s="797"/>
      <c r="M1955" s="800"/>
      <c r="N1955" s="778"/>
      <c r="O1955" s="778"/>
      <c r="P1955" s="781"/>
      <c r="Q1955" s="781"/>
      <c r="R1955" s="784"/>
      <c r="U1955" s="851"/>
      <c r="V1955" s="852"/>
      <c r="W1955" s="890"/>
      <c r="X1955" s="902"/>
      <c r="Y1955" s="921"/>
      <c r="Z1955" s="494"/>
      <c r="AA1955" s="590"/>
      <c r="AB1955" s="517"/>
      <c r="AC1955" s="518"/>
      <c r="AD1955" s="582"/>
      <c r="AE1955" s="494"/>
      <c r="AF1955" s="494"/>
      <c r="AG1955" s="494"/>
    </row>
    <row r="1956" spans="2:33">
      <c r="B1956" s="786"/>
      <c r="C1956" s="850"/>
      <c r="D1956" s="790"/>
      <c r="E1956" s="791"/>
      <c r="F1956" s="778"/>
      <c r="G1956" s="794"/>
      <c r="H1956" s="458" t="s">
        <v>220</v>
      </c>
      <c r="I1956" s="261"/>
      <c r="J1956" s="448">
        <f t="shared" si="148"/>
        <v>0</v>
      </c>
      <c r="K1956" s="439" t="e">
        <f>#REF!*(1-$O$5)</f>
        <v>#REF!</v>
      </c>
      <c r="L1956" s="797"/>
      <c r="M1956" s="800"/>
      <c r="N1956" s="778"/>
      <c r="O1956" s="778"/>
      <c r="P1956" s="781"/>
      <c r="Q1956" s="781"/>
      <c r="R1956" s="784"/>
      <c r="U1956" s="851"/>
      <c r="V1956" s="852"/>
      <c r="W1956" s="890"/>
      <c r="X1956" s="902"/>
      <c r="Y1956" s="921"/>
      <c r="Z1956" s="494"/>
      <c r="AA1956" s="590"/>
      <c r="AB1956" s="517"/>
      <c r="AC1956" s="518"/>
      <c r="AD1956" s="582"/>
      <c r="AE1956" s="494"/>
      <c r="AF1956" s="494"/>
      <c r="AG1956" s="494"/>
    </row>
    <row r="1957" spans="2:33">
      <c r="B1957" s="786"/>
      <c r="C1957" s="850"/>
      <c r="D1957" s="790"/>
      <c r="E1957" s="791"/>
      <c r="F1957" s="779"/>
      <c r="G1957" s="795"/>
      <c r="H1957" s="458" t="s">
        <v>226</v>
      </c>
      <c r="I1957" s="261"/>
      <c r="J1957" s="448">
        <f t="shared" si="148"/>
        <v>0</v>
      </c>
      <c r="K1957" s="439" t="e">
        <f>#REF!*(1-$O$5)</f>
        <v>#REF!</v>
      </c>
      <c r="L1957" s="798"/>
      <c r="M1957" s="801"/>
      <c r="N1957" s="779"/>
      <c r="O1957" s="779"/>
      <c r="P1957" s="782"/>
      <c r="Q1957" s="782"/>
      <c r="R1957" s="785"/>
      <c r="U1957" s="851"/>
      <c r="V1957" s="852"/>
      <c r="W1957" s="890"/>
      <c r="X1957" s="902"/>
      <c r="Y1957" s="921"/>
      <c r="Z1957" s="494"/>
      <c r="AA1957" s="590"/>
      <c r="AB1957" s="517"/>
      <c r="AC1957" s="518"/>
      <c r="AD1957" s="582"/>
      <c r="AE1957" s="494"/>
      <c r="AF1957" s="494"/>
      <c r="AG1957" s="494"/>
    </row>
    <row r="1958" spans="2:33">
      <c r="B1958" s="786">
        <v>478</v>
      </c>
      <c r="C1958" s="850" t="s">
        <v>1011</v>
      </c>
      <c r="D1958" s="790"/>
      <c r="E1958" s="791">
        <f t="shared" si="149"/>
        <v>0</v>
      </c>
      <c r="F1958" s="777">
        <f>E1958</f>
        <v>0</v>
      </c>
      <c r="G1958" s="793" t="e">
        <f>F1958*(1+$L$5)</f>
        <v>#REF!</v>
      </c>
      <c r="H1958" s="458" t="s">
        <v>207</v>
      </c>
      <c r="I1958" s="261"/>
      <c r="J1958" s="448">
        <f t="shared" si="148"/>
        <v>0</v>
      </c>
      <c r="K1958" s="439" t="e">
        <f>#REF!*(1-$O$5)</f>
        <v>#REF!</v>
      </c>
      <c r="L1958" s="796" t="e">
        <f>SUM(K1958*J1958,J1959*K1959,J1960*K1960,J1961*K1961)</f>
        <v>#REF!</v>
      </c>
      <c r="M1958" s="799">
        <v>1</v>
      </c>
      <c r="N1958" s="777" t="e">
        <f>L1958*M1958</f>
        <v>#REF!</v>
      </c>
      <c r="O1958" s="777" t="e">
        <f>N1958*(1+$R$5)</f>
        <v>#REF!</v>
      </c>
      <c r="P1958" s="780" t="e">
        <f>F1958+N1958</f>
        <v>#REF!</v>
      </c>
      <c r="Q1958" s="780" t="e">
        <f>O1958+G1958</f>
        <v>#REF!</v>
      </c>
      <c r="R1958" s="783" t="e">
        <f>Q1958*(1+$U$5)</f>
        <v>#REF!</v>
      </c>
      <c r="U1958" s="851"/>
      <c r="V1958" s="852"/>
      <c r="W1958" s="890"/>
      <c r="X1958" s="902"/>
      <c r="Y1958" s="921"/>
      <c r="Z1958" s="494"/>
      <c r="AA1958" s="590"/>
      <c r="AB1958" s="517"/>
      <c r="AC1958" s="518"/>
      <c r="AD1958" s="582"/>
      <c r="AE1958" s="494"/>
      <c r="AF1958" s="494"/>
      <c r="AG1958" s="494"/>
    </row>
    <row r="1959" spans="2:33">
      <c r="B1959" s="786"/>
      <c r="C1959" s="850"/>
      <c r="D1959" s="790"/>
      <c r="E1959" s="791"/>
      <c r="F1959" s="778"/>
      <c r="G1959" s="794"/>
      <c r="H1959" s="458" t="s">
        <v>185</v>
      </c>
      <c r="I1959" s="261"/>
      <c r="J1959" s="448">
        <f t="shared" si="148"/>
        <v>0</v>
      </c>
      <c r="K1959" s="439" t="e">
        <f>#REF!*(1-$O$5)</f>
        <v>#REF!</v>
      </c>
      <c r="L1959" s="797"/>
      <c r="M1959" s="800"/>
      <c r="N1959" s="778"/>
      <c r="O1959" s="778"/>
      <c r="P1959" s="781"/>
      <c r="Q1959" s="781"/>
      <c r="R1959" s="784"/>
      <c r="U1959" s="851"/>
      <c r="V1959" s="852"/>
      <c r="W1959" s="890"/>
      <c r="X1959" s="902"/>
      <c r="Y1959" s="921"/>
      <c r="Z1959" s="494"/>
      <c r="AA1959" s="590"/>
      <c r="AB1959" s="517"/>
      <c r="AC1959" s="518"/>
      <c r="AD1959" s="582"/>
      <c r="AE1959" s="494"/>
      <c r="AF1959" s="494"/>
      <c r="AG1959" s="494"/>
    </row>
    <row r="1960" spans="2:33">
      <c r="B1960" s="786"/>
      <c r="C1960" s="850"/>
      <c r="D1960" s="790"/>
      <c r="E1960" s="791"/>
      <c r="F1960" s="778"/>
      <c r="G1960" s="794"/>
      <c r="H1960" s="458" t="s">
        <v>220</v>
      </c>
      <c r="I1960" s="261"/>
      <c r="J1960" s="448">
        <f t="shared" si="148"/>
        <v>0</v>
      </c>
      <c r="K1960" s="439" t="e">
        <f>#REF!*(1-$O$5)</f>
        <v>#REF!</v>
      </c>
      <c r="L1960" s="797"/>
      <c r="M1960" s="800"/>
      <c r="N1960" s="778"/>
      <c r="O1960" s="778"/>
      <c r="P1960" s="781"/>
      <c r="Q1960" s="781"/>
      <c r="R1960" s="784"/>
      <c r="U1960" s="851"/>
      <c r="V1960" s="852"/>
      <c r="W1960" s="890"/>
      <c r="X1960" s="902"/>
      <c r="Y1960" s="921"/>
      <c r="Z1960" s="494"/>
      <c r="AA1960" s="590"/>
      <c r="AB1960" s="517"/>
      <c r="AC1960" s="518"/>
      <c r="AD1960" s="582"/>
      <c r="AE1960" s="494"/>
      <c r="AF1960" s="494"/>
      <c r="AG1960" s="494"/>
    </row>
    <row r="1961" spans="2:33">
      <c r="B1961" s="786"/>
      <c r="C1961" s="850"/>
      <c r="D1961" s="790"/>
      <c r="E1961" s="791"/>
      <c r="F1961" s="779"/>
      <c r="G1961" s="795"/>
      <c r="H1961" s="458" t="s">
        <v>226</v>
      </c>
      <c r="I1961" s="261"/>
      <c r="J1961" s="448">
        <f t="shared" si="148"/>
        <v>0</v>
      </c>
      <c r="K1961" s="439" t="e">
        <f>#REF!*(1-$O$5)</f>
        <v>#REF!</v>
      </c>
      <c r="L1961" s="798"/>
      <c r="M1961" s="801"/>
      <c r="N1961" s="779"/>
      <c r="O1961" s="779"/>
      <c r="P1961" s="782"/>
      <c r="Q1961" s="782"/>
      <c r="R1961" s="785"/>
      <c r="U1961" s="851"/>
      <c r="V1961" s="852"/>
      <c r="W1961" s="890"/>
      <c r="X1961" s="902"/>
      <c r="Y1961" s="921"/>
      <c r="Z1961" s="494"/>
      <c r="AA1961" s="590"/>
      <c r="AB1961" s="517"/>
      <c r="AC1961" s="518"/>
      <c r="AD1961" s="582"/>
      <c r="AE1961" s="494"/>
      <c r="AF1961" s="494"/>
      <c r="AG1961" s="494"/>
    </row>
    <row r="1962" spans="2:33">
      <c r="B1962" s="786">
        <v>479</v>
      </c>
      <c r="C1962" s="850" t="s">
        <v>1012</v>
      </c>
      <c r="D1962" s="790"/>
      <c r="E1962" s="791">
        <f t="shared" si="149"/>
        <v>0</v>
      </c>
      <c r="F1962" s="777">
        <f>E1962</f>
        <v>0</v>
      </c>
      <c r="G1962" s="793" t="e">
        <f>F1962*(1+$L$5)</f>
        <v>#REF!</v>
      </c>
      <c r="H1962" s="458" t="s">
        <v>207</v>
      </c>
      <c r="I1962" s="261"/>
      <c r="J1962" s="448">
        <f t="shared" si="148"/>
        <v>0</v>
      </c>
      <c r="K1962" s="439" t="e">
        <f>#REF!*(1-$O$5)</f>
        <v>#REF!</v>
      </c>
      <c r="L1962" s="796" t="e">
        <f>SUM(K1962*J1962,J1963*K1963,J1964*K1964,J1965*K1965)</f>
        <v>#REF!</v>
      </c>
      <c r="M1962" s="799">
        <v>1</v>
      </c>
      <c r="N1962" s="777" t="e">
        <f>L1962*M1962</f>
        <v>#REF!</v>
      </c>
      <c r="O1962" s="777" t="e">
        <f>N1962*(1+$R$5)</f>
        <v>#REF!</v>
      </c>
      <c r="P1962" s="780" t="e">
        <f>F1962+N1962</f>
        <v>#REF!</v>
      </c>
      <c r="Q1962" s="780" t="e">
        <f>O1962+G1962</f>
        <v>#REF!</v>
      </c>
      <c r="R1962" s="783" t="e">
        <f>Q1962*(1+$U$5)</f>
        <v>#REF!</v>
      </c>
      <c r="U1962" s="851"/>
      <c r="V1962" s="852"/>
      <c r="W1962" s="890"/>
      <c r="X1962" s="902"/>
      <c r="Y1962" s="921"/>
      <c r="Z1962" s="494"/>
      <c r="AA1962" s="590"/>
      <c r="AB1962" s="517"/>
      <c r="AC1962" s="518"/>
      <c r="AD1962" s="582"/>
      <c r="AE1962" s="494"/>
      <c r="AF1962" s="494"/>
      <c r="AG1962" s="494"/>
    </row>
    <row r="1963" spans="2:33">
      <c r="B1963" s="786"/>
      <c r="C1963" s="850"/>
      <c r="D1963" s="790"/>
      <c r="E1963" s="791"/>
      <c r="F1963" s="778"/>
      <c r="G1963" s="794"/>
      <c r="H1963" s="458" t="s">
        <v>185</v>
      </c>
      <c r="I1963" s="261"/>
      <c r="J1963" s="448">
        <f t="shared" si="148"/>
        <v>0</v>
      </c>
      <c r="K1963" s="439" t="e">
        <f>#REF!*(1-$O$5)</f>
        <v>#REF!</v>
      </c>
      <c r="L1963" s="797"/>
      <c r="M1963" s="800"/>
      <c r="N1963" s="778"/>
      <c r="O1963" s="778"/>
      <c r="P1963" s="781"/>
      <c r="Q1963" s="781"/>
      <c r="R1963" s="784"/>
      <c r="U1963" s="851"/>
      <c r="V1963" s="852"/>
      <c r="W1963" s="890"/>
      <c r="X1963" s="902"/>
      <c r="Y1963" s="921"/>
      <c r="Z1963" s="494"/>
      <c r="AA1963" s="590"/>
      <c r="AB1963" s="517"/>
      <c r="AC1963" s="518"/>
      <c r="AD1963" s="582"/>
      <c r="AE1963" s="494"/>
      <c r="AF1963" s="494"/>
      <c r="AG1963" s="494"/>
    </row>
    <row r="1964" spans="2:33">
      <c r="B1964" s="786"/>
      <c r="C1964" s="850"/>
      <c r="D1964" s="790"/>
      <c r="E1964" s="791"/>
      <c r="F1964" s="778"/>
      <c r="G1964" s="794"/>
      <c r="H1964" s="458" t="s">
        <v>220</v>
      </c>
      <c r="I1964" s="261"/>
      <c r="J1964" s="448">
        <f t="shared" si="148"/>
        <v>0</v>
      </c>
      <c r="K1964" s="439" t="e">
        <f>#REF!*(1-$O$5)</f>
        <v>#REF!</v>
      </c>
      <c r="L1964" s="797"/>
      <c r="M1964" s="800"/>
      <c r="N1964" s="778"/>
      <c r="O1964" s="778"/>
      <c r="P1964" s="781"/>
      <c r="Q1964" s="781"/>
      <c r="R1964" s="784"/>
      <c r="U1964" s="851"/>
      <c r="V1964" s="852"/>
      <c r="W1964" s="890"/>
      <c r="X1964" s="902"/>
      <c r="Y1964" s="921"/>
      <c r="Z1964" s="494"/>
      <c r="AA1964" s="590"/>
      <c r="AB1964" s="517"/>
      <c r="AC1964" s="518"/>
      <c r="AD1964" s="582"/>
      <c r="AE1964" s="494"/>
      <c r="AF1964" s="494"/>
      <c r="AG1964" s="494"/>
    </row>
    <row r="1965" spans="2:33">
      <c r="B1965" s="786"/>
      <c r="C1965" s="850"/>
      <c r="D1965" s="790"/>
      <c r="E1965" s="791"/>
      <c r="F1965" s="779"/>
      <c r="G1965" s="795"/>
      <c r="H1965" s="458" t="s">
        <v>226</v>
      </c>
      <c r="I1965" s="261"/>
      <c r="J1965" s="448">
        <f t="shared" si="148"/>
        <v>0</v>
      </c>
      <c r="K1965" s="439" t="e">
        <f>#REF!*(1-$O$5)</f>
        <v>#REF!</v>
      </c>
      <c r="L1965" s="798"/>
      <c r="M1965" s="801"/>
      <c r="N1965" s="779"/>
      <c r="O1965" s="779"/>
      <c r="P1965" s="782"/>
      <c r="Q1965" s="782"/>
      <c r="R1965" s="785"/>
      <c r="U1965" s="851"/>
      <c r="V1965" s="852"/>
      <c r="W1965" s="890"/>
      <c r="X1965" s="902"/>
      <c r="Y1965" s="921"/>
      <c r="Z1965" s="494"/>
      <c r="AA1965" s="590"/>
      <c r="AB1965" s="517"/>
      <c r="AC1965" s="518"/>
      <c r="AD1965" s="582"/>
      <c r="AE1965" s="494"/>
      <c r="AF1965" s="494"/>
      <c r="AG1965" s="494"/>
    </row>
    <row r="1966" spans="2:33">
      <c r="B1966" s="786">
        <v>480</v>
      </c>
      <c r="C1966" s="850" t="s">
        <v>1013</v>
      </c>
      <c r="D1966" s="790"/>
      <c r="E1966" s="791">
        <f t="shared" si="149"/>
        <v>0</v>
      </c>
      <c r="F1966" s="777">
        <f>E1966</f>
        <v>0</v>
      </c>
      <c r="G1966" s="793" t="e">
        <f>F1966*(1+$L$5)</f>
        <v>#REF!</v>
      </c>
      <c r="H1966" s="458" t="s">
        <v>207</v>
      </c>
      <c r="I1966" s="261"/>
      <c r="J1966" s="448">
        <f t="shared" si="148"/>
        <v>0</v>
      </c>
      <c r="K1966" s="439" t="e">
        <f>#REF!*(1-$O$5)</f>
        <v>#REF!</v>
      </c>
      <c r="L1966" s="796" t="e">
        <f>SUM(K1966*J1966,J1967*K1967,J1968*K1968,J1969*K1969)</f>
        <v>#REF!</v>
      </c>
      <c r="M1966" s="799">
        <v>1</v>
      </c>
      <c r="N1966" s="777" t="e">
        <f>L1966*M1966</f>
        <v>#REF!</v>
      </c>
      <c r="O1966" s="777" t="e">
        <f>N1966*(1+$R$5)</f>
        <v>#REF!</v>
      </c>
      <c r="P1966" s="780" t="e">
        <f>F1966+N1966</f>
        <v>#REF!</v>
      </c>
      <c r="Q1966" s="780" t="e">
        <f>O1966+G1966</f>
        <v>#REF!</v>
      </c>
      <c r="R1966" s="783" t="e">
        <f>Q1966*(1+$U$5)</f>
        <v>#REF!</v>
      </c>
      <c r="U1966" s="851"/>
      <c r="V1966" s="852"/>
      <c r="W1966" s="890"/>
      <c r="X1966" s="902"/>
      <c r="Y1966" s="921"/>
      <c r="Z1966" s="494"/>
      <c r="AA1966" s="590"/>
      <c r="AB1966" s="517"/>
      <c r="AC1966" s="518"/>
      <c r="AD1966" s="582"/>
      <c r="AE1966" s="494"/>
      <c r="AF1966" s="494"/>
      <c r="AG1966" s="494"/>
    </row>
    <row r="1967" spans="2:33">
      <c r="B1967" s="786"/>
      <c r="C1967" s="850"/>
      <c r="D1967" s="790"/>
      <c r="E1967" s="791"/>
      <c r="F1967" s="778"/>
      <c r="G1967" s="794"/>
      <c r="H1967" s="458" t="s">
        <v>185</v>
      </c>
      <c r="I1967" s="261"/>
      <c r="J1967" s="448">
        <f t="shared" si="148"/>
        <v>0</v>
      </c>
      <c r="K1967" s="439" t="e">
        <f>#REF!*(1-$O$5)</f>
        <v>#REF!</v>
      </c>
      <c r="L1967" s="797"/>
      <c r="M1967" s="800"/>
      <c r="N1967" s="778"/>
      <c r="O1967" s="778"/>
      <c r="P1967" s="781"/>
      <c r="Q1967" s="781"/>
      <c r="R1967" s="784"/>
      <c r="U1967" s="851"/>
      <c r="V1967" s="852"/>
      <c r="W1967" s="890"/>
      <c r="X1967" s="902"/>
      <c r="Y1967" s="921"/>
      <c r="Z1967" s="494"/>
      <c r="AA1967" s="590"/>
      <c r="AB1967" s="517"/>
      <c r="AC1967" s="518"/>
      <c r="AD1967" s="582"/>
      <c r="AE1967" s="494"/>
      <c r="AF1967" s="494"/>
      <c r="AG1967" s="494"/>
    </row>
    <row r="1968" spans="2:33">
      <c r="B1968" s="786"/>
      <c r="C1968" s="850"/>
      <c r="D1968" s="790"/>
      <c r="E1968" s="791"/>
      <c r="F1968" s="778"/>
      <c r="G1968" s="794"/>
      <c r="H1968" s="458" t="s">
        <v>220</v>
      </c>
      <c r="I1968" s="261"/>
      <c r="J1968" s="448">
        <f t="shared" si="148"/>
        <v>0</v>
      </c>
      <c r="K1968" s="439" t="e">
        <f>#REF!*(1-$O$5)</f>
        <v>#REF!</v>
      </c>
      <c r="L1968" s="797"/>
      <c r="M1968" s="800"/>
      <c r="N1968" s="778"/>
      <c r="O1968" s="778"/>
      <c r="P1968" s="781"/>
      <c r="Q1968" s="781"/>
      <c r="R1968" s="784"/>
      <c r="U1968" s="851"/>
      <c r="V1968" s="852"/>
      <c r="W1968" s="890"/>
      <c r="X1968" s="902"/>
      <c r="Y1968" s="921"/>
      <c r="Z1968" s="494"/>
      <c r="AA1968" s="590"/>
      <c r="AB1968" s="517"/>
      <c r="AC1968" s="518"/>
      <c r="AD1968" s="582"/>
      <c r="AE1968" s="494"/>
      <c r="AF1968" s="494"/>
      <c r="AG1968" s="494"/>
    </row>
    <row r="1969" spans="2:33">
      <c r="B1969" s="786"/>
      <c r="C1969" s="850"/>
      <c r="D1969" s="790"/>
      <c r="E1969" s="791"/>
      <c r="F1969" s="779"/>
      <c r="G1969" s="795"/>
      <c r="H1969" s="458" t="s">
        <v>226</v>
      </c>
      <c r="I1969" s="261"/>
      <c r="J1969" s="448">
        <f t="shared" si="148"/>
        <v>0</v>
      </c>
      <c r="K1969" s="439" t="e">
        <f>#REF!*(1-$O$5)</f>
        <v>#REF!</v>
      </c>
      <c r="L1969" s="798"/>
      <c r="M1969" s="801"/>
      <c r="N1969" s="779"/>
      <c r="O1969" s="779"/>
      <c r="P1969" s="782"/>
      <c r="Q1969" s="782"/>
      <c r="R1969" s="785"/>
      <c r="U1969" s="851"/>
      <c r="V1969" s="852"/>
      <c r="W1969" s="890"/>
      <c r="X1969" s="902"/>
      <c r="Y1969" s="921"/>
      <c r="Z1969" s="494"/>
      <c r="AA1969" s="590"/>
      <c r="AB1969" s="517"/>
      <c r="AC1969" s="518"/>
      <c r="AD1969" s="582"/>
      <c r="AE1969" s="494"/>
      <c r="AF1969" s="494"/>
      <c r="AG1969" s="494"/>
    </row>
    <row r="1970" spans="2:33">
      <c r="B1970" s="786">
        <v>481</v>
      </c>
      <c r="C1970" s="850" t="s">
        <v>1014</v>
      </c>
      <c r="D1970" s="790"/>
      <c r="E1970" s="791">
        <f t="shared" si="149"/>
        <v>0</v>
      </c>
      <c r="F1970" s="777">
        <f>E1970</f>
        <v>0</v>
      </c>
      <c r="G1970" s="793" t="e">
        <f>F1970*(1+$L$5)</f>
        <v>#REF!</v>
      </c>
      <c r="H1970" s="458" t="s">
        <v>207</v>
      </c>
      <c r="I1970" s="261"/>
      <c r="J1970" s="448">
        <f t="shared" si="148"/>
        <v>0</v>
      </c>
      <c r="K1970" s="439" t="e">
        <f>#REF!*(1-$O$5)</f>
        <v>#REF!</v>
      </c>
      <c r="L1970" s="796" t="e">
        <f>SUM(K1970*J1970,J1971*K1971,J1972*K1972,J1973*K1973)</f>
        <v>#REF!</v>
      </c>
      <c r="M1970" s="799">
        <v>1</v>
      </c>
      <c r="N1970" s="777" t="e">
        <f>L1970*M1970</f>
        <v>#REF!</v>
      </c>
      <c r="O1970" s="777" t="e">
        <f>N1970*(1+$R$5)</f>
        <v>#REF!</v>
      </c>
      <c r="P1970" s="780" t="e">
        <f>F1970+N1970</f>
        <v>#REF!</v>
      </c>
      <c r="Q1970" s="780" t="e">
        <f>O1970+G1970</f>
        <v>#REF!</v>
      </c>
      <c r="R1970" s="783" t="e">
        <f>Q1970*(1+$U$5)</f>
        <v>#REF!</v>
      </c>
      <c r="U1970" s="851"/>
      <c r="V1970" s="852"/>
      <c r="W1970" s="890"/>
      <c r="X1970" s="902"/>
      <c r="Y1970" s="921"/>
      <c r="Z1970" s="494"/>
      <c r="AA1970" s="590"/>
      <c r="AB1970" s="517"/>
      <c r="AC1970" s="518"/>
      <c r="AD1970" s="582"/>
      <c r="AE1970" s="494"/>
      <c r="AF1970" s="494"/>
      <c r="AG1970" s="494"/>
    </row>
    <row r="1971" spans="2:33">
      <c r="B1971" s="786"/>
      <c r="C1971" s="850"/>
      <c r="D1971" s="790"/>
      <c r="E1971" s="791"/>
      <c r="F1971" s="778"/>
      <c r="G1971" s="794"/>
      <c r="H1971" s="458" t="s">
        <v>185</v>
      </c>
      <c r="I1971" s="261"/>
      <c r="J1971" s="448">
        <f t="shared" si="148"/>
        <v>0</v>
      </c>
      <c r="K1971" s="439" t="e">
        <f>#REF!*(1-$O$5)</f>
        <v>#REF!</v>
      </c>
      <c r="L1971" s="797"/>
      <c r="M1971" s="800"/>
      <c r="N1971" s="778"/>
      <c r="O1971" s="778"/>
      <c r="P1971" s="781"/>
      <c r="Q1971" s="781"/>
      <c r="R1971" s="784"/>
      <c r="U1971" s="851"/>
      <c r="V1971" s="852"/>
      <c r="W1971" s="890"/>
      <c r="X1971" s="902"/>
      <c r="Y1971" s="921"/>
      <c r="Z1971" s="494"/>
      <c r="AA1971" s="590"/>
      <c r="AB1971" s="517"/>
      <c r="AC1971" s="518"/>
      <c r="AD1971" s="582"/>
      <c r="AE1971" s="494"/>
      <c r="AF1971" s="494"/>
      <c r="AG1971" s="494"/>
    </row>
    <row r="1972" spans="2:33">
      <c r="B1972" s="786"/>
      <c r="C1972" s="850"/>
      <c r="D1972" s="790"/>
      <c r="E1972" s="791"/>
      <c r="F1972" s="778"/>
      <c r="G1972" s="794"/>
      <c r="H1972" s="458" t="s">
        <v>220</v>
      </c>
      <c r="I1972" s="261"/>
      <c r="J1972" s="448">
        <f t="shared" si="148"/>
        <v>0</v>
      </c>
      <c r="K1972" s="439" t="e">
        <f>#REF!*(1-$O$5)</f>
        <v>#REF!</v>
      </c>
      <c r="L1972" s="797"/>
      <c r="M1972" s="800"/>
      <c r="N1972" s="778"/>
      <c r="O1972" s="778"/>
      <c r="P1972" s="781"/>
      <c r="Q1972" s="781"/>
      <c r="R1972" s="784"/>
      <c r="U1972" s="851"/>
      <c r="V1972" s="852"/>
      <c r="W1972" s="890"/>
      <c r="X1972" s="902"/>
      <c r="Y1972" s="921"/>
      <c r="Z1972" s="494"/>
      <c r="AA1972" s="590"/>
      <c r="AB1972" s="517"/>
      <c r="AC1972" s="518"/>
      <c r="AD1972" s="582"/>
      <c r="AE1972" s="494"/>
      <c r="AF1972" s="494"/>
      <c r="AG1972" s="494"/>
    </row>
    <row r="1973" spans="2:33">
      <c r="B1973" s="786"/>
      <c r="C1973" s="850"/>
      <c r="D1973" s="790"/>
      <c r="E1973" s="791"/>
      <c r="F1973" s="779"/>
      <c r="G1973" s="795"/>
      <c r="H1973" s="458" t="s">
        <v>226</v>
      </c>
      <c r="I1973" s="261"/>
      <c r="J1973" s="448">
        <f t="shared" si="148"/>
        <v>0</v>
      </c>
      <c r="K1973" s="439" t="e">
        <f>#REF!*(1-$O$5)</f>
        <v>#REF!</v>
      </c>
      <c r="L1973" s="798"/>
      <c r="M1973" s="801"/>
      <c r="N1973" s="779"/>
      <c r="O1973" s="779"/>
      <c r="P1973" s="782"/>
      <c r="Q1973" s="782"/>
      <c r="R1973" s="785"/>
      <c r="U1973" s="851"/>
      <c r="V1973" s="852"/>
      <c r="W1973" s="890"/>
      <c r="X1973" s="902"/>
      <c r="Y1973" s="921"/>
      <c r="Z1973" s="494"/>
      <c r="AA1973" s="590"/>
      <c r="AB1973" s="517"/>
      <c r="AC1973" s="518"/>
      <c r="AD1973" s="582"/>
      <c r="AE1973" s="494"/>
      <c r="AF1973" s="494"/>
      <c r="AG1973" s="494"/>
    </row>
    <row r="1974" spans="2:33">
      <c r="B1974" s="786">
        <v>482</v>
      </c>
      <c r="C1974" s="850" t="s">
        <v>1015</v>
      </c>
      <c r="D1974" s="790"/>
      <c r="E1974" s="791">
        <f t="shared" si="149"/>
        <v>0</v>
      </c>
      <c r="F1974" s="777">
        <f>E1974</f>
        <v>0</v>
      </c>
      <c r="G1974" s="793" t="e">
        <f>F1974*(1+$L$5)</f>
        <v>#REF!</v>
      </c>
      <c r="H1974" s="458" t="s">
        <v>207</v>
      </c>
      <c r="I1974" s="261"/>
      <c r="J1974" s="448">
        <f t="shared" si="148"/>
        <v>0</v>
      </c>
      <c r="K1974" s="439" t="e">
        <f>#REF!*(1-$O$5)</f>
        <v>#REF!</v>
      </c>
      <c r="L1974" s="796" t="e">
        <f>SUM(K1974*J1974,J1975*K1975,J1976*K1976,J1977*K1977)</f>
        <v>#REF!</v>
      </c>
      <c r="M1974" s="799">
        <v>1</v>
      </c>
      <c r="N1974" s="777" t="e">
        <f>L1974*M1974</f>
        <v>#REF!</v>
      </c>
      <c r="O1974" s="777" t="e">
        <f>N1974*(1+$R$5)</f>
        <v>#REF!</v>
      </c>
      <c r="P1974" s="780" t="e">
        <f>F1974+N1974</f>
        <v>#REF!</v>
      </c>
      <c r="Q1974" s="780" t="e">
        <f>O1974+G1974</f>
        <v>#REF!</v>
      </c>
      <c r="R1974" s="783" t="e">
        <f>Q1974*(1+$U$5)</f>
        <v>#REF!</v>
      </c>
      <c r="U1974" s="851"/>
      <c r="V1974" s="852"/>
      <c r="W1974" s="890"/>
      <c r="X1974" s="902"/>
      <c r="Y1974" s="921"/>
      <c r="Z1974" s="494"/>
      <c r="AA1974" s="590"/>
      <c r="AB1974" s="517"/>
      <c r="AC1974" s="518"/>
      <c r="AD1974" s="582"/>
      <c r="AE1974" s="494"/>
      <c r="AF1974" s="494"/>
      <c r="AG1974" s="494"/>
    </row>
    <row r="1975" spans="2:33">
      <c r="B1975" s="786"/>
      <c r="C1975" s="850"/>
      <c r="D1975" s="790"/>
      <c r="E1975" s="791"/>
      <c r="F1975" s="778"/>
      <c r="G1975" s="794"/>
      <c r="H1975" s="458" t="s">
        <v>185</v>
      </c>
      <c r="I1975" s="261"/>
      <c r="J1975" s="448">
        <f t="shared" si="148"/>
        <v>0</v>
      </c>
      <c r="K1975" s="439" t="e">
        <f>#REF!*(1-$O$5)</f>
        <v>#REF!</v>
      </c>
      <c r="L1975" s="797"/>
      <c r="M1975" s="800"/>
      <c r="N1975" s="778"/>
      <c r="O1975" s="778"/>
      <c r="P1975" s="781"/>
      <c r="Q1975" s="781"/>
      <c r="R1975" s="784"/>
      <c r="U1975" s="851"/>
      <c r="V1975" s="852"/>
      <c r="W1975" s="890"/>
      <c r="X1975" s="902"/>
      <c r="Y1975" s="921"/>
      <c r="Z1975" s="494"/>
      <c r="AA1975" s="590"/>
      <c r="AB1975" s="517"/>
      <c r="AC1975" s="518"/>
      <c r="AD1975" s="582"/>
      <c r="AE1975" s="494"/>
      <c r="AF1975" s="494"/>
      <c r="AG1975" s="494"/>
    </row>
    <row r="1976" spans="2:33">
      <c r="B1976" s="786"/>
      <c r="C1976" s="850"/>
      <c r="D1976" s="790"/>
      <c r="E1976" s="791"/>
      <c r="F1976" s="778"/>
      <c r="G1976" s="794"/>
      <c r="H1976" s="458" t="s">
        <v>220</v>
      </c>
      <c r="I1976" s="261"/>
      <c r="J1976" s="448">
        <f t="shared" si="148"/>
        <v>0</v>
      </c>
      <c r="K1976" s="439" t="e">
        <f>#REF!*(1-$O$5)</f>
        <v>#REF!</v>
      </c>
      <c r="L1976" s="797"/>
      <c r="M1976" s="800"/>
      <c r="N1976" s="778"/>
      <c r="O1976" s="778"/>
      <c r="P1976" s="781"/>
      <c r="Q1976" s="781"/>
      <c r="R1976" s="784"/>
      <c r="U1976" s="851"/>
      <c r="V1976" s="852"/>
      <c r="W1976" s="890"/>
      <c r="X1976" s="902"/>
      <c r="Y1976" s="921"/>
      <c r="Z1976" s="494"/>
      <c r="AA1976" s="590"/>
      <c r="AB1976" s="517"/>
      <c r="AC1976" s="518"/>
      <c r="AD1976" s="582"/>
      <c r="AE1976" s="494"/>
      <c r="AF1976" s="494"/>
      <c r="AG1976" s="494"/>
    </row>
    <row r="1977" spans="2:33">
      <c r="B1977" s="786"/>
      <c r="C1977" s="850"/>
      <c r="D1977" s="790"/>
      <c r="E1977" s="791"/>
      <c r="F1977" s="779"/>
      <c r="G1977" s="795"/>
      <c r="H1977" s="458" t="s">
        <v>226</v>
      </c>
      <c r="I1977" s="261"/>
      <c r="J1977" s="448">
        <f t="shared" si="148"/>
        <v>0</v>
      </c>
      <c r="K1977" s="439" t="e">
        <f>#REF!*(1-$O$5)</f>
        <v>#REF!</v>
      </c>
      <c r="L1977" s="798"/>
      <c r="M1977" s="801"/>
      <c r="N1977" s="779"/>
      <c r="O1977" s="779"/>
      <c r="P1977" s="782"/>
      <c r="Q1977" s="782"/>
      <c r="R1977" s="785"/>
      <c r="U1977" s="851"/>
      <c r="V1977" s="852"/>
      <c r="W1977" s="890"/>
      <c r="X1977" s="902"/>
      <c r="Y1977" s="921"/>
      <c r="Z1977" s="494"/>
      <c r="AA1977" s="590"/>
      <c r="AB1977" s="517"/>
      <c r="AC1977" s="518"/>
      <c r="AD1977" s="582"/>
      <c r="AE1977" s="494"/>
      <c r="AF1977" s="494"/>
      <c r="AG1977" s="494"/>
    </row>
    <row r="1978" spans="2:33">
      <c r="B1978" s="786">
        <v>483</v>
      </c>
      <c r="C1978" s="850" t="s">
        <v>1016</v>
      </c>
      <c r="D1978" s="790"/>
      <c r="E1978" s="791">
        <f t="shared" si="149"/>
        <v>0</v>
      </c>
      <c r="F1978" s="777">
        <f>E1978</f>
        <v>0</v>
      </c>
      <c r="G1978" s="793" t="e">
        <f>F1978*(1+$L$5)</f>
        <v>#REF!</v>
      </c>
      <c r="H1978" s="458" t="s">
        <v>207</v>
      </c>
      <c r="I1978" s="261"/>
      <c r="J1978" s="448">
        <f t="shared" si="148"/>
        <v>0</v>
      </c>
      <c r="K1978" s="439" t="e">
        <f>#REF!*(1-$O$5)</f>
        <v>#REF!</v>
      </c>
      <c r="L1978" s="796" t="e">
        <f>SUM(K1978*J1978,J1979*K1979,J1980*K1980,J1981*K1981)</f>
        <v>#REF!</v>
      </c>
      <c r="M1978" s="799">
        <v>1</v>
      </c>
      <c r="N1978" s="777" t="e">
        <f>L1978*M1978</f>
        <v>#REF!</v>
      </c>
      <c r="O1978" s="777" t="e">
        <f>N1978*(1+$R$5)</f>
        <v>#REF!</v>
      </c>
      <c r="P1978" s="780" t="e">
        <f>F1978+N1978</f>
        <v>#REF!</v>
      </c>
      <c r="Q1978" s="780" t="e">
        <f>O1978+G1978</f>
        <v>#REF!</v>
      </c>
      <c r="R1978" s="783" t="e">
        <f>Q1978*(1+$U$5)</f>
        <v>#REF!</v>
      </c>
      <c r="U1978" s="851"/>
      <c r="V1978" s="852"/>
      <c r="W1978" s="890"/>
      <c r="X1978" s="902"/>
      <c r="Y1978" s="921"/>
      <c r="Z1978" s="494"/>
      <c r="AA1978" s="590"/>
      <c r="AB1978" s="517"/>
      <c r="AC1978" s="518"/>
      <c r="AD1978" s="582"/>
      <c r="AE1978" s="494"/>
      <c r="AF1978" s="494"/>
      <c r="AG1978" s="494"/>
    </row>
    <row r="1979" spans="2:33">
      <c r="B1979" s="786"/>
      <c r="C1979" s="850"/>
      <c r="D1979" s="790"/>
      <c r="E1979" s="791"/>
      <c r="F1979" s="778"/>
      <c r="G1979" s="794"/>
      <c r="H1979" s="458" t="s">
        <v>185</v>
      </c>
      <c r="I1979" s="261"/>
      <c r="J1979" s="448">
        <f t="shared" si="148"/>
        <v>0</v>
      </c>
      <c r="K1979" s="439" t="e">
        <f>#REF!*(1-$O$5)</f>
        <v>#REF!</v>
      </c>
      <c r="L1979" s="797"/>
      <c r="M1979" s="800"/>
      <c r="N1979" s="778"/>
      <c r="O1979" s="778"/>
      <c r="P1979" s="781"/>
      <c r="Q1979" s="781"/>
      <c r="R1979" s="784"/>
      <c r="U1979" s="851"/>
      <c r="V1979" s="852"/>
      <c r="W1979" s="890"/>
      <c r="X1979" s="902"/>
      <c r="Y1979" s="921"/>
      <c r="Z1979" s="494"/>
      <c r="AA1979" s="590"/>
      <c r="AB1979" s="517"/>
      <c r="AC1979" s="518"/>
      <c r="AD1979" s="582"/>
      <c r="AE1979" s="494"/>
      <c r="AF1979" s="494"/>
      <c r="AG1979" s="494"/>
    </row>
    <row r="1980" spans="2:33">
      <c r="B1980" s="786"/>
      <c r="C1980" s="850"/>
      <c r="D1980" s="790"/>
      <c r="E1980" s="791"/>
      <c r="F1980" s="778"/>
      <c r="G1980" s="794"/>
      <c r="H1980" s="458" t="s">
        <v>220</v>
      </c>
      <c r="I1980" s="261"/>
      <c r="J1980" s="448">
        <f t="shared" si="148"/>
        <v>0</v>
      </c>
      <c r="K1980" s="439" t="e">
        <f>#REF!*(1-$O$5)</f>
        <v>#REF!</v>
      </c>
      <c r="L1980" s="797"/>
      <c r="M1980" s="800"/>
      <c r="N1980" s="778"/>
      <c r="O1980" s="778"/>
      <c r="P1980" s="781"/>
      <c r="Q1980" s="781"/>
      <c r="R1980" s="784"/>
      <c r="U1980" s="851"/>
      <c r="V1980" s="852"/>
      <c r="W1980" s="890"/>
      <c r="X1980" s="902"/>
      <c r="Y1980" s="921"/>
      <c r="Z1980" s="494"/>
      <c r="AA1980" s="590"/>
      <c r="AB1980" s="517"/>
      <c r="AC1980" s="518"/>
      <c r="AD1980" s="582"/>
      <c r="AE1980" s="494"/>
      <c r="AF1980" s="494"/>
      <c r="AG1980" s="494"/>
    </row>
    <row r="1981" spans="2:33">
      <c r="B1981" s="786"/>
      <c r="C1981" s="850"/>
      <c r="D1981" s="790"/>
      <c r="E1981" s="791"/>
      <c r="F1981" s="779"/>
      <c r="G1981" s="795"/>
      <c r="H1981" s="458" t="s">
        <v>226</v>
      </c>
      <c r="I1981" s="261"/>
      <c r="J1981" s="448">
        <f t="shared" si="148"/>
        <v>0</v>
      </c>
      <c r="K1981" s="439" t="e">
        <f>#REF!*(1-$O$5)</f>
        <v>#REF!</v>
      </c>
      <c r="L1981" s="798"/>
      <c r="M1981" s="801"/>
      <c r="N1981" s="779"/>
      <c r="O1981" s="779"/>
      <c r="P1981" s="782"/>
      <c r="Q1981" s="782"/>
      <c r="R1981" s="785"/>
      <c r="U1981" s="851"/>
      <c r="V1981" s="852"/>
      <c r="W1981" s="890"/>
      <c r="X1981" s="902"/>
      <c r="Y1981" s="921"/>
      <c r="Z1981" s="494"/>
      <c r="AA1981" s="590"/>
      <c r="AB1981" s="517"/>
      <c r="AC1981" s="518"/>
      <c r="AD1981" s="582"/>
      <c r="AE1981" s="494"/>
      <c r="AF1981" s="494"/>
      <c r="AG1981" s="494"/>
    </row>
    <row r="1982" spans="2:33">
      <c r="B1982" s="786">
        <v>484</v>
      </c>
      <c r="C1982" s="850" t="s">
        <v>1017</v>
      </c>
      <c r="D1982" s="790"/>
      <c r="E1982" s="791">
        <f t="shared" si="149"/>
        <v>0</v>
      </c>
      <c r="F1982" s="777">
        <f>E1982</f>
        <v>0</v>
      </c>
      <c r="G1982" s="793" t="e">
        <f>F1982*(1+$L$5)</f>
        <v>#REF!</v>
      </c>
      <c r="H1982" s="458" t="s">
        <v>207</v>
      </c>
      <c r="I1982" s="261"/>
      <c r="J1982" s="448">
        <f t="shared" si="148"/>
        <v>0</v>
      </c>
      <c r="K1982" s="439" t="e">
        <f>#REF!*(1-$O$5)</f>
        <v>#REF!</v>
      </c>
      <c r="L1982" s="796" t="e">
        <f>SUM(K1982*J1982,J1983*K1983,J1984*K1984,J1985*K1985)</f>
        <v>#REF!</v>
      </c>
      <c r="M1982" s="799">
        <v>1</v>
      </c>
      <c r="N1982" s="777" t="e">
        <f>L1982*M1982</f>
        <v>#REF!</v>
      </c>
      <c r="O1982" s="777" t="e">
        <f>N1982*(1+$R$5)</f>
        <v>#REF!</v>
      </c>
      <c r="P1982" s="780" t="e">
        <f>F1982+N1982</f>
        <v>#REF!</v>
      </c>
      <c r="Q1982" s="780" t="e">
        <f>O1982+G1982</f>
        <v>#REF!</v>
      </c>
      <c r="R1982" s="783" t="e">
        <f>Q1982*(1+$U$5)</f>
        <v>#REF!</v>
      </c>
      <c r="U1982" s="851"/>
      <c r="V1982" s="852"/>
      <c r="W1982" s="890"/>
      <c r="X1982" s="902"/>
      <c r="Y1982" s="921"/>
      <c r="Z1982" s="494"/>
      <c r="AA1982" s="590"/>
      <c r="AB1982" s="517"/>
      <c r="AC1982" s="518"/>
      <c r="AD1982" s="582"/>
      <c r="AE1982" s="494"/>
      <c r="AF1982" s="494"/>
      <c r="AG1982" s="494"/>
    </row>
    <row r="1983" spans="2:33">
      <c r="B1983" s="786"/>
      <c r="C1983" s="850"/>
      <c r="D1983" s="790"/>
      <c r="E1983" s="791"/>
      <c r="F1983" s="778"/>
      <c r="G1983" s="794"/>
      <c r="H1983" s="458" t="s">
        <v>185</v>
      </c>
      <c r="I1983" s="261"/>
      <c r="J1983" s="448">
        <f t="shared" si="148"/>
        <v>0</v>
      </c>
      <c r="K1983" s="439" t="e">
        <f>#REF!*(1-$O$5)</f>
        <v>#REF!</v>
      </c>
      <c r="L1983" s="797"/>
      <c r="M1983" s="800"/>
      <c r="N1983" s="778"/>
      <c r="O1983" s="778"/>
      <c r="P1983" s="781"/>
      <c r="Q1983" s="781"/>
      <c r="R1983" s="784"/>
      <c r="U1983" s="851"/>
      <c r="V1983" s="852"/>
      <c r="W1983" s="890"/>
      <c r="X1983" s="902"/>
      <c r="Y1983" s="921"/>
      <c r="Z1983" s="494"/>
      <c r="AA1983" s="590"/>
      <c r="AB1983" s="517"/>
      <c r="AC1983" s="518"/>
      <c r="AD1983" s="582"/>
      <c r="AE1983" s="494"/>
      <c r="AF1983" s="494"/>
      <c r="AG1983" s="494"/>
    </row>
    <row r="1984" spans="2:33">
      <c r="B1984" s="786"/>
      <c r="C1984" s="850"/>
      <c r="D1984" s="790"/>
      <c r="E1984" s="791"/>
      <c r="F1984" s="778"/>
      <c r="G1984" s="794"/>
      <c r="H1984" s="458" t="s">
        <v>220</v>
      </c>
      <c r="I1984" s="261"/>
      <c r="J1984" s="448">
        <f t="shared" si="148"/>
        <v>0</v>
      </c>
      <c r="K1984" s="439" t="e">
        <f>#REF!*(1-$O$5)</f>
        <v>#REF!</v>
      </c>
      <c r="L1984" s="797"/>
      <c r="M1984" s="800"/>
      <c r="N1984" s="778"/>
      <c r="O1984" s="778"/>
      <c r="P1984" s="781"/>
      <c r="Q1984" s="781"/>
      <c r="R1984" s="784"/>
      <c r="U1984" s="851"/>
      <c r="V1984" s="852"/>
      <c r="W1984" s="890"/>
      <c r="X1984" s="902"/>
      <c r="Y1984" s="921"/>
      <c r="Z1984" s="494"/>
      <c r="AA1984" s="590"/>
      <c r="AB1984" s="517"/>
      <c r="AC1984" s="518"/>
      <c r="AD1984" s="582"/>
      <c r="AE1984" s="494"/>
      <c r="AF1984" s="494"/>
      <c r="AG1984" s="494"/>
    </row>
    <row r="1985" spans="2:33">
      <c r="B1985" s="786"/>
      <c r="C1985" s="850"/>
      <c r="D1985" s="790"/>
      <c r="E1985" s="791"/>
      <c r="F1985" s="779"/>
      <c r="G1985" s="795"/>
      <c r="H1985" s="458" t="s">
        <v>226</v>
      </c>
      <c r="I1985" s="261"/>
      <c r="J1985" s="448">
        <f t="shared" si="148"/>
        <v>0</v>
      </c>
      <c r="K1985" s="439" t="e">
        <f>#REF!*(1-$O$5)</f>
        <v>#REF!</v>
      </c>
      <c r="L1985" s="798"/>
      <c r="M1985" s="801"/>
      <c r="N1985" s="779"/>
      <c r="O1985" s="779"/>
      <c r="P1985" s="782"/>
      <c r="Q1985" s="782"/>
      <c r="R1985" s="785"/>
      <c r="U1985" s="851"/>
      <c r="V1985" s="852"/>
      <c r="W1985" s="890"/>
      <c r="X1985" s="902"/>
      <c r="Y1985" s="921"/>
      <c r="Z1985" s="494"/>
      <c r="AA1985" s="590"/>
      <c r="AB1985" s="517"/>
      <c r="AC1985" s="518"/>
      <c r="AD1985" s="582"/>
      <c r="AE1985" s="494"/>
      <c r="AF1985" s="494"/>
      <c r="AG1985" s="494"/>
    </row>
    <row r="1986" spans="2:33">
      <c r="B1986" s="786">
        <v>485</v>
      </c>
      <c r="C1986" s="850" t="s">
        <v>1018</v>
      </c>
      <c r="D1986" s="790"/>
      <c r="E1986" s="791">
        <f t="shared" si="149"/>
        <v>0</v>
      </c>
      <c r="F1986" s="777">
        <f>E1986</f>
        <v>0</v>
      </c>
      <c r="G1986" s="793" t="e">
        <f>F1986*(1+$L$5)</f>
        <v>#REF!</v>
      </c>
      <c r="H1986" s="458" t="s">
        <v>207</v>
      </c>
      <c r="I1986" s="261"/>
      <c r="J1986" s="448">
        <f t="shared" ref="J1986:J2049" si="150">I1986/60</f>
        <v>0</v>
      </c>
      <c r="K1986" s="439" t="e">
        <f>#REF!*(1-$O$5)</f>
        <v>#REF!</v>
      </c>
      <c r="L1986" s="796" t="e">
        <f>SUM(K1986*J1986,J1987*K1987,J1988*K1988,J1989*K1989)</f>
        <v>#REF!</v>
      </c>
      <c r="M1986" s="799">
        <v>1</v>
      </c>
      <c r="N1986" s="777" t="e">
        <f>L1986*M1986</f>
        <v>#REF!</v>
      </c>
      <c r="O1986" s="777" t="e">
        <f>N1986*(1+$R$5)</f>
        <v>#REF!</v>
      </c>
      <c r="P1986" s="780" t="e">
        <f>F1986+N1986</f>
        <v>#REF!</v>
      </c>
      <c r="Q1986" s="780" t="e">
        <f>O1986+G1986</f>
        <v>#REF!</v>
      </c>
      <c r="R1986" s="783" t="e">
        <f>Q1986*(1+$U$5)</f>
        <v>#REF!</v>
      </c>
      <c r="U1986" s="851"/>
      <c r="V1986" s="852"/>
      <c r="W1986" s="890"/>
      <c r="X1986" s="902"/>
      <c r="Y1986" s="921"/>
      <c r="Z1986" s="494"/>
      <c r="AA1986" s="590"/>
      <c r="AB1986" s="517"/>
      <c r="AC1986" s="518"/>
      <c r="AD1986" s="582"/>
      <c r="AE1986" s="494"/>
      <c r="AF1986" s="494"/>
      <c r="AG1986" s="494"/>
    </row>
    <row r="1987" spans="2:33">
      <c r="B1987" s="786"/>
      <c r="C1987" s="850"/>
      <c r="D1987" s="790"/>
      <c r="E1987" s="791"/>
      <c r="F1987" s="778"/>
      <c r="G1987" s="794"/>
      <c r="H1987" s="458" t="s">
        <v>185</v>
      </c>
      <c r="I1987" s="261"/>
      <c r="J1987" s="448">
        <f t="shared" si="150"/>
        <v>0</v>
      </c>
      <c r="K1987" s="439" t="e">
        <f>#REF!*(1-$O$5)</f>
        <v>#REF!</v>
      </c>
      <c r="L1987" s="797"/>
      <c r="M1987" s="800"/>
      <c r="N1987" s="778"/>
      <c r="O1987" s="778"/>
      <c r="P1987" s="781"/>
      <c r="Q1987" s="781"/>
      <c r="R1987" s="784"/>
      <c r="U1987" s="851"/>
      <c r="V1987" s="852"/>
      <c r="W1987" s="890"/>
      <c r="X1987" s="902"/>
      <c r="Y1987" s="921"/>
      <c r="Z1987" s="494"/>
      <c r="AA1987" s="590"/>
      <c r="AB1987" s="517"/>
      <c r="AC1987" s="518"/>
      <c r="AD1987" s="582"/>
      <c r="AE1987" s="494"/>
      <c r="AF1987" s="494"/>
      <c r="AG1987" s="494"/>
    </row>
    <row r="1988" spans="2:33">
      <c r="B1988" s="786"/>
      <c r="C1988" s="850"/>
      <c r="D1988" s="790"/>
      <c r="E1988" s="791"/>
      <c r="F1988" s="778"/>
      <c r="G1988" s="794"/>
      <c r="H1988" s="458" t="s">
        <v>220</v>
      </c>
      <c r="I1988" s="261"/>
      <c r="J1988" s="448">
        <f t="shared" si="150"/>
        <v>0</v>
      </c>
      <c r="K1988" s="439" t="e">
        <f>#REF!*(1-$O$5)</f>
        <v>#REF!</v>
      </c>
      <c r="L1988" s="797"/>
      <c r="M1988" s="800"/>
      <c r="N1988" s="778"/>
      <c r="O1988" s="778"/>
      <c r="P1988" s="781"/>
      <c r="Q1988" s="781"/>
      <c r="R1988" s="784"/>
      <c r="U1988" s="851"/>
      <c r="V1988" s="852"/>
      <c r="W1988" s="890"/>
      <c r="X1988" s="902"/>
      <c r="Y1988" s="921"/>
      <c r="Z1988" s="494"/>
      <c r="AA1988" s="590"/>
      <c r="AB1988" s="517"/>
      <c r="AC1988" s="518"/>
      <c r="AD1988" s="582"/>
      <c r="AE1988" s="494"/>
      <c r="AF1988" s="494"/>
      <c r="AG1988" s="494"/>
    </row>
    <row r="1989" spans="2:33">
      <c r="B1989" s="786"/>
      <c r="C1989" s="850"/>
      <c r="D1989" s="790"/>
      <c r="E1989" s="791"/>
      <c r="F1989" s="779"/>
      <c r="G1989" s="795"/>
      <c r="H1989" s="458" t="s">
        <v>226</v>
      </c>
      <c r="I1989" s="261"/>
      <c r="J1989" s="448">
        <f t="shared" si="150"/>
        <v>0</v>
      </c>
      <c r="K1989" s="439" t="e">
        <f>#REF!*(1-$O$5)</f>
        <v>#REF!</v>
      </c>
      <c r="L1989" s="798"/>
      <c r="M1989" s="801"/>
      <c r="N1989" s="779"/>
      <c r="O1989" s="779"/>
      <c r="P1989" s="782"/>
      <c r="Q1989" s="782"/>
      <c r="R1989" s="785"/>
      <c r="U1989" s="851"/>
      <c r="V1989" s="852"/>
      <c r="W1989" s="890"/>
      <c r="X1989" s="902"/>
      <c r="Y1989" s="921"/>
      <c r="Z1989" s="494"/>
      <c r="AA1989" s="590"/>
      <c r="AB1989" s="517"/>
      <c r="AC1989" s="518"/>
      <c r="AD1989" s="582"/>
      <c r="AE1989" s="494"/>
      <c r="AF1989" s="494"/>
      <c r="AG1989" s="494"/>
    </row>
    <row r="1990" spans="2:33">
      <c r="B1990" s="786">
        <v>486</v>
      </c>
      <c r="C1990" s="850" t="s">
        <v>1019</v>
      </c>
      <c r="D1990" s="790"/>
      <c r="E1990" s="791">
        <f t="shared" ref="E1990:E2050" si="151">D1990*$I$5</f>
        <v>0</v>
      </c>
      <c r="F1990" s="777">
        <f>E1990</f>
        <v>0</v>
      </c>
      <c r="G1990" s="793" t="e">
        <f>F1990*(1+$L$5)</f>
        <v>#REF!</v>
      </c>
      <c r="H1990" s="458" t="s">
        <v>207</v>
      </c>
      <c r="I1990" s="261"/>
      <c r="J1990" s="448">
        <f t="shared" si="150"/>
        <v>0</v>
      </c>
      <c r="K1990" s="439" t="e">
        <f>#REF!*(1-$O$5)</f>
        <v>#REF!</v>
      </c>
      <c r="L1990" s="796" t="e">
        <f>SUM(K1990*J1990,J1991*K1991,J1992*K1992,J1993*K1993)</f>
        <v>#REF!</v>
      </c>
      <c r="M1990" s="799">
        <v>1</v>
      </c>
      <c r="N1990" s="777" t="e">
        <f>L1990*M1990</f>
        <v>#REF!</v>
      </c>
      <c r="O1990" s="777" t="e">
        <f>N1990*(1+$R$5)</f>
        <v>#REF!</v>
      </c>
      <c r="P1990" s="780" t="e">
        <f>F1990+N1990</f>
        <v>#REF!</v>
      </c>
      <c r="Q1990" s="780" t="e">
        <f>O1990+G1990</f>
        <v>#REF!</v>
      </c>
      <c r="R1990" s="783" t="e">
        <f>Q1990*(1+$U$5)</f>
        <v>#REF!</v>
      </c>
      <c r="U1990" s="851"/>
      <c r="V1990" s="852"/>
      <c r="W1990" s="890"/>
      <c r="X1990" s="902"/>
      <c r="Y1990" s="921"/>
      <c r="Z1990" s="494"/>
      <c r="AA1990" s="590"/>
      <c r="AB1990" s="517"/>
      <c r="AC1990" s="518"/>
      <c r="AD1990" s="582"/>
      <c r="AE1990" s="494"/>
      <c r="AF1990" s="494"/>
      <c r="AG1990" s="494"/>
    </row>
    <row r="1991" spans="2:33">
      <c r="B1991" s="786"/>
      <c r="C1991" s="850"/>
      <c r="D1991" s="790"/>
      <c r="E1991" s="791"/>
      <c r="F1991" s="778"/>
      <c r="G1991" s="794"/>
      <c r="H1991" s="458" t="s">
        <v>185</v>
      </c>
      <c r="I1991" s="261"/>
      <c r="J1991" s="448">
        <f t="shared" si="150"/>
        <v>0</v>
      </c>
      <c r="K1991" s="439" t="e">
        <f>#REF!*(1-$O$5)</f>
        <v>#REF!</v>
      </c>
      <c r="L1991" s="797"/>
      <c r="M1991" s="800"/>
      <c r="N1991" s="778"/>
      <c r="O1991" s="778"/>
      <c r="P1991" s="781"/>
      <c r="Q1991" s="781"/>
      <c r="R1991" s="784"/>
      <c r="U1991" s="851"/>
      <c r="V1991" s="852"/>
      <c r="W1991" s="890"/>
      <c r="X1991" s="902"/>
      <c r="Y1991" s="921"/>
      <c r="Z1991" s="494"/>
      <c r="AA1991" s="590"/>
      <c r="AB1991" s="517"/>
      <c r="AC1991" s="518"/>
      <c r="AD1991" s="582"/>
      <c r="AE1991" s="494"/>
      <c r="AF1991" s="494"/>
      <c r="AG1991" s="494"/>
    </row>
    <row r="1992" spans="2:33">
      <c r="B1992" s="786"/>
      <c r="C1992" s="850"/>
      <c r="D1992" s="790"/>
      <c r="E1992" s="791"/>
      <c r="F1992" s="778"/>
      <c r="G1992" s="794"/>
      <c r="H1992" s="458" t="s">
        <v>220</v>
      </c>
      <c r="I1992" s="261"/>
      <c r="J1992" s="448">
        <f t="shared" si="150"/>
        <v>0</v>
      </c>
      <c r="K1992" s="439" t="e">
        <f>#REF!*(1-$O$5)</f>
        <v>#REF!</v>
      </c>
      <c r="L1992" s="797"/>
      <c r="M1992" s="800"/>
      <c r="N1992" s="778"/>
      <c r="O1992" s="778"/>
      <c r="P1992" s="781"/>
      <c r="Q1992" s="781"/>
      <c r="R1992" s="784"/>
      <c r="U1992" s="851"/>
      <c r="V1992" s="852"/>
      <c r="W1992" s="890"/>
      <c r="X1992" s="902"/>
      <c r="Y1992" s="921"/>
      <c r="Z1992" s="494"/>
      <c r="AA1992" s="590"/>
      <c r="AB1992" s="517"/>
      <c r="AC1992" s="518"/>
      <c r="AD1992" s="582"/>
      <c r="AE1992" s="494"/>
      <c r="AF1992" s="494"/>
      <c r="AG1992" s="494"/>
    </row>
    <row r="1993" spans="2:33">
      <c r="B1993" s="786"/>
      <c r="C1993" s="850"/>
      <c r="D1993" s="790"/>
      <c r="E1993" s="791"/>
      <c r="F1993" s="779"/>
      <c r="G1993" s="795"/>
      <c r="H1993" s="458" t="s">
        <v>226</v>
      </c>
      <c r="I1993" s="261"/>
      <c r="J1993" s="448">
        <f t="shared" si="150"/>
        <v>0</v>
      </c>
      <c r="K1993" s="439" t="e">
        <f>#REF!*(1-$O$5)</f>
        <v>#REF!</v>
      </c>
      <c r="L1993" s="798"/>
      <c r="M1993" s="801"/>
      <c r="N1993" s="779"/>
      <c r="O1993" s="779"/>
      <c r="P1993" s="782"/>
      <c r="Q1993" s="782"/>
      <c r="R1993" s="785"/>
      <c r="U1993" s="851"/>
      <c r="V1993" s="852"/>
      <c r="W1993" s="890"/>
      <c r="X1993" s="902"/>
      <c r="Y1993" s="921"/>
      <c r="Z1993" s="494"/>
      <c r="AA1993" s="590"/>
      <c r="AB1993" s="517"/>
      <c r="AC1993" s="518"/>
      <c r="AD1993" s="582"/>
      <c r="AE1993" s="494"/>
      <c r="AF1993" s="494"/>
      <c r="AG1993" s="494"/>
    </row>
    <row r="1994" spans="2:33">
      <c r="B1994" s="786">
        <v>487</v>
      </c>
      <c r="C1994" s="850" t="s">
        <v>1020</v>
      </c>
      <c r="D1994" s="790"/>
      <c r="E1994" s="791">
        <f t="shared" si="151"/>
        <v>0</v>
      </c>
      <c r="F1994" s="777">
        <f>E1994</f>
        <v>0</v>
      </c>
      <c r="G1994" s="793" t="e">
        <f>F1994*(1+$L$5)</f>
        <v>#REF!</v>
      </c>
      <c r="H1994" s="458" t="s">
        <v>207</v>
      </c>
      <c r="I1994" s="261"/>
      <c r="J1994" s="448">
        <f t="shared" si="150"/>
        <v>0</v>
      </c>
      <c r="K1994" s="439" t="e">
        <f>#REF!*(1-$O$5)</f>
        <v>#REF!</v>
      </c>
      <c r="L1994" s="796" t="e">
        <f>SUM(K1994*J1994,J1995*K1995,J1996*K1996,J1997*K1997)</f>
        <v>#REF!</v>
      </c>
      <c r="M1994" s="799">
        <v>1</v>
      </c>
      <c r="N1994" s="777" t="e">
        <f>L1994*M1994</f>
        <v>#REF!</v>
      </c>
      <c r="O1994" s="777" t="e">
        <f>N1994*(1+$R$5)</f>
        <v>#REF!</v>
      </c>
      <c r="P1994" s="780" t="e">
        <f>F1994+N1994</f>
        <v>#REF!</v>
      </c>
      <c r="Q1994" s="780" t="e">
        <f>O1994+G1994</f>
        <v>#REF!</v>
      </c>
      <c r="R1994" s="783" t="e">
        <f>Q1994*(1+$U$5)</f>
        <v>#REF!</v>
      </c>
      <c r="U1994" s="851"/>
      <c r="V1994" s="852"/>
      <c r="W1994" s="890"/>
      <c r="X1994" s="902"/>
      <c r="Y1994" s="921"/>
      <c r="Z1994" s="494"/>
      <c r="AA1994" s="590"/>
      <c r="AB1994" s="517"/>
      <c r="AC1994" s="518"/>
      <c r="AD1994" s="582"/>
      <c r="AE1994" s="494"/>
      <c r="AF1994" s="494"/>
      <c r="AG1994" s="494"/>
    </row>
    <row r="1995" spans="2:33">
      <c r="B1995" s="786"/>
      <c r="C1995" s="850"/>
      <c r="D1995" s="790"/>
      <c r="E1995" s="791"/>
      <c r="F1995" s="778"/>
      <c r="G1995" s="794"/>
      <c r="H1995" s="458" t="s">
        <v>185</v>
      </c>
      <c r="I1995" s="261"/>
      <c r="J1995" s="448">
        <f t="shared" si="150"/>
        <v>0</v>
      </c>
      <c r="K1995" s="439" t="e">
        <f>#REF!*(1-$O$5)</f>
        <v>#REF!</v>
      </c>
      <c r="L1995" s="797"/>
      <c r="M1995" s="800"/>
      <c r="N1995" s="778"/>
      <c r="O1995" s="778"/>
      <c r="P1995" s="781"/>
      <c r="Q1995" s="781"/>
      <c r="R1995" s="784"/>
      <c r="U1995" s="851"/>
      <c r="V1995" s="852"/>
      <c r="W1995" s="890"/>
      <c r="X1995" s="902"/>
      <c r="Y1995" s="921"/>
      <c r="Z1995" s="494"/>
      <c r="AA1995" s="590"/>
      <c r="AB1995" s="517"/>
      <c r="AC1995" s="518"/>
      <c r="AD1995" s="582"/>
      <c r="AE1995" s="494"/>
      <c r="AF1995" s="494"/>
      <c r="AG1995" s="494"/>
    </row>
    <row r="1996" spans="2:33">
      <c r="B1996" s="786"/>
      <c r="C1996" s="850"/>
      <c r="D1996" s="790"/>
      <c r="E1996" s="791"/>
      <c r="F1996" s="778"/>
      <c r="G1996" s="794"/>
      <c r="H1996" s="458" t="s">
        <v>220</v>
      </c>
      <c r="I1996" s="261"/>
      <c r="J1996" s="448">
        <f t="shared" si="150"/>
        <v>0</v>
      </c>
      <c r="K1996" s="439" t="e">
        <f>#REF!*(1-$O$5)</f>
        <v>#REF!</v>
      </c>
      <c r="L1996" s="797"/>
      <c r="M1996" s="800"/>
      <c r="N1996" s="778"/>
      <c r="O1996" s="778"/>
      <c r="P1996" s="781"/>
      <c r="Q1996" s="781"/>
      <c r="R1996" s="784"/>
      <c r="U1996" s="851"/>
      <c r="V1996" s="852"/>
      <c r="W1996" s="890"/>
      <c r="X1996" s="902"/>
      <c r="Y1996" s="921"/>
      <c r="Z1996" s="494"/>
      <c r="AA1996" s="590"/>
      <c r="AB1996" s="517"/>
      <c r="AC1996" s="518"/>
      <c r="AD1996" s="582"/>
      <c r="AE1996" s="494"/>
      <c r="AF1996" s="494"/>
      <c r="AG1996" s="494"/>
    </row>
    <row r="1997" spans="2:33">
      <c r="B1997" s="786"/>
      <c r="C1997" s="850"/>
      <c r="D1997" s="790"/>
      <c r="E1997" s="791"/>
      <c r="F1997" s="779"/>
      <c r="G1997" s="795"/>
      <c r="H1997" s="458" t="s">
        <v>226</v>
      </c>
      <c r="I1997" s="261"/>
      <c r="J1997" s="448">
        <f t="shared" si="150"/>
        <v>0</v>
      </c>
      <c r="K1997" s="439" t="e">
        <f>#REF!*(1-$O$5)</f>
        <v>#REF!</v>
      </c>
      <c r="L1997" s="798"/>
      <c r="M1997" s="801"/>
      <c r="N1997" s="779"/>
      <c r="O1997" s="779"/>
      <c r="P1997" s="782"/>
      <c r="Q1997" s="782"/>
      <c r="R1997" s="785"/>
      <c r="U1997" s="851"/>
      <c r="V1997" s="852"/>
      <c r="W1997" s="890"/>
      <c r="X1997" s="902"/>
      <c r="Y1997" s="921"/>
      <c r="Z1997" s="494"/>
      <c r="AA1997" s="590"/>
      <c r="AB1997" s="517"/>
      <c r="AC1997" s="518"/>
      <c r="AD1997" s="582"/>
      <c r="AE1997" s="494"/>
      <c r="AF1997" s="494"/>
      <c r="AG1997" s="494"/>
    </row>
    <row r="1998" spans="2:33">
      <c r="B1998" s="786">
        <v>488</v>
      </c>
      <c r="C1998" s="850" t="s">
        <v>1021</v>
      </c>
      <c r="D1998" s="790"/>
      <c r="E1998" s="791">
        <f t="shared" si="151"/>
        <v>0</v>
      </c>
      <c r="F1998" s="777">
        <f>E1998</f>
        <v>0</v>
      </c>
      <c r="G1998" s="793" t="e">
        <f>F1998*(1+$L$5)</f>
        <v>#REF!</v>
      </c>
      <c r="H1998" s="458" t="s">
        <v>207</v>
      </c>
      <c r="I1998" s="261"/>
      <c r="J1998" s="448">
        <f t="shared" si="150"/>
        <v>0</v>
      </c>
      <c r="K1998" s="439" t="e">
        <f>#REF!*(1-$O$5)</f>
        <v>#REF!</v>
      </c>
      <c r="L1998" s="796" t="e">
        <f>SUM(K1998*J1998,J1999*K1999,J2000*K2000,J2001*K2001)</f>
        <v>#REF!</v>
      </c>
      <c r="M1998" s="799">
        <v>1</v>
      </c>
      <c r="N1998" s="777" t="e">
        <f>L1998*M1998</f>
        <v>#REF!</v>
      </c>
      <c r="O1998" s="777" t="e">
        <f>N1998*(1+$R$5)</f>
        <v>#REF!</v>
      </c>
      <c r="P1998" s="780" t="e">
        <f>F1998+N1998</f>
        <v>#REF!</v>
      </c>
      <c r="Q1998" s="780" t="e">
        <f>O1998+G1998</f>
        <v>#REF!</v>
      </c>
      <c r="R1998" s="783" t="e">
        <f>Q1998*(1+$U$5)</f>
        <v>#REF!</v>
      </c>
      <c r="U1998" s="851"/>
      <c r="V1998" s="852"/>
      <c r="W1998" s="890"/>
      <c r="X1998" s="902"/>
      <c r="Y1998" s="921"/>
      <c r="Z1998" s="494"/>
      <c r="AA1998" s="590"/>
      <c r="AB1998" s="517"/>
      <c r="AC1998" s="518"/>
      <c r="AD1998" s="582"/>
      <c r="AE1998" s="494"/>
      <c r="AF1998" s="494"/>
      <c r="AG1998" s="494"/>
    </row>
    <row r="1999" spans="2:33">
      <c r="B1999" s="786"/>
      <c r="C1999" s="850"/>
      <c r="D1999" s="790"/>
      <c r="E1999" s="791"/>
      <c r="F1999" s="778"/>
      <c r="G1999" s="794"/>
      <c r="H1999" s="458" t="s">
        <v>185</v>
      </c>
      <c r="I1999" s="261"/>
      <c r="J1999" s="448">
        <f t="shared" si="150"/>
        <v>0</v>
      </c>
      <c r="K1999" s="439" t="e">
        <f>#REF!*(1-$O$5)</f>
        <v>#REF!</v>
      </c>
      <c r="L1999" s="797"/>
      <c r="M1999" s="800"/>
      <c r="N1999" s="778"/>
      <c r="O1999" s="778"/>
      <c r="P1999" s="781"/>
      <c r="Q1999" s="781"/>
      <c r="R1999" s="784"/>
      <c r="U1999" s="851"/>
      <c r="V1999" s="852"/>
      <c r="W1999" s="890"/>
      <c r="X1999" s="902"/>
      <c r="Y1999" s="921"/>
      <c r="Z1999" s="494"/>
      <c r="AA1999" s="590"/>
      <c r="AB1999" s="517"/>
      <c r="AC1999" s="518"/>
      <c r="AD1999" s="582"/>
      <c r="AE1999" s="494"/>
      <c r="AF1999" s="494"/>
      <c r="AG1999" s="494"/>
    </row>
    <row r="2000" spans="2:33">
      <c r="B2000" s="786"/>
      <c r="C2000" s="850"/>
      <c r="D2000" s="790"/>
      <c r="E2000" s="791"/>
      <c r="F2000" s="778"/>
      <c r="G2000" s="794"/>
      <c r="H2000" s="458" t="s">
        <v>220</v>
      </c>
      <c r="I2000" s="261"/>
      <c r="J2000" s="448">
        <f t="shared" si="150"/>
        <v>0</v>
      </c>
      <c r="K2000" s="439" t="e">
        <f>#REF!*(1-$O$5)</f>
        <v>#REF!</v>
      </c>
      <c r="L2000" s="797"/>
      <c r="M2000" s="800"/>
      <c r="N2000" s="778"/>
      <c r="O2000" s="778"/>
      <c r="P2000" s="781"/>
      <c r="Q2000" s="781"/>
      <c r="R2000" s="784"/>
      <c r="U2000" s="851"/>
      <c r="V2000" s="852"/>
      <c r="W2000" s="890"/>
      <c r="X2000" s="902"/>
      <c r="Y2000" s="921"/>
      <c r="Z2000" s="494"/>
      <c r="AA2000" s="590"/>
      <c r="AB2000" s="517"/>
      <c r="AC2000" s="518"/>
      <c r="AD2000" s="582"/>
      <c r="AE2000" s="494"/>
      <c r="AF2000" s="494"/>
      <c r="AG2000" s="494"/>
    </row>
    <row r="2001" spans="2:33">
      <c r="B2001" s="786"/>
      <c r="C2001" s="850"/>
      <c r="D2001" s="790"/>
      <c r="E2001" s="791"/>
      <c r="F2001" s="779"/>
      <c r="G2001" s="795"/>
      <c r="H2001" s="458" t="s">
        <v>226</v>
      </c>
      <c r="I2001" s="261"/>
      <c r="J2001" s="448">
        <f t="shared" si="150"/>
        <v>0</v>
      </c>
      <c r="K2001" s="439" t="e">
        <f>#REF!*(1-$O$5)</f>
        <v>#REF!</v>
      </c>
      <c r="L2001" s="798"/>
      <c r="M2001" s="801"/>
      <c r="N2001" s="779"/>
      <c r="O2001" s="779"/>
      <c r="P2001" s="782"/>
      <c r="Q2001" s="782"/>
      <c r="R2001" s="785"/>
      <c r="U2001" s="851"/>
      <c r="V2001" s="852"/>
      <c r="W2001" s="890"/>
      <c r="X2001" s="902"/>
      <c r="Y2001" s="921"/>
      <c r="Z2001" s="494"/>
      <c r="AA2001" s="590"/>
      <c r="AB2001" s="517"/>
      <c r="AC2001" s="518"/>
      <c r="AD2001" s="582"/>
      <c r="AE2001" s="494"/>
      <c r="AF2001" s="494"/>
      <c r="AG2001" s="494"/>
    </row>
    <row r="2002" spans="2:33">
      <c r="B2002" s="786">
        <v>489</v>
      </c>
      <c r="C2002" s="850" t="s">
        <v>1022</v>
      </c>
      <c r="D2002" s="790"/>
      <c r="E2002" s="791">
        <f t="shared" si="151"/>
        <v>0</v>
      </c>
      <c r="F2002" s="777">
        <f>E2002</f>
        <v>0</v>
      </c>
      <c r="G2002" s="793" t="e">
        <f>F2002*(1+$L$5)</f>
        <v>#REF!</v>
      </c>
      <c r="H2002" s="458" t="s">
        <v>207</v>
      </c>
      <c r="I2002" s="261"/>
      <c r="J2002" s="448">
        <f t="shared" si="150"/>
        <v>0</v>
      </c>
      <c r="K2002" s="439" t="e">
        <f>#REF!*(1-$O$5)</f>
        <v>#REF!</v>
      </c>
      <c r="L2002" s="796" t="e">
        <f>SUM(K2002*J2002,J2003*K2003,J2004*K2004,J2005*K2005)</f>
        <v>#REF!</v>
      </c>
      <c r="M2002" s="799">
        <v>1</v>
      </c>
      <c r="N2002" s="777" t="e">
        <f>L2002*M2002</f>
        <v>#REF!</v>
      </c>
      <c r="O2002" s="777" t="e">
        <f>N2002*(1+$R$5)</f>
        <v>#REF!</v>
      </c>
      <c r="P2002" s="780" t="e">
        <f>F2002+N2002</f>
        <v>#REF!</v>
      </c>
      <c r="Q2002" s="780" t="e">
        <f>O2002+G2002</f>
        <v>#REF!</v>
      </c>
      <c r="R2002" s="783" t="e">
        <f>Q2002*(1+$U$5)</f>
        <v>#REF!</v>
      </c>
      <c r="U2002" s="851"/>
      <c r="V2002" s="852"/>
      <c r="W2002" s="890"/>
      <c r="X2002" s="902"/>
      <c r="Y2002" s="921"/>
      <c r="Z2002" s="494"/>
      <c r="AA2002" s="590"/>
      <c r="AB2002" s="517"/>
      <c r="AC2002" s="518"/>
      <c r="AD2002" s="582"/>
      <c r="AE2002" s="494"/>
      <c r="AF2002" s="494"/>
      <c r="AG2002" s="494"/>
    </row>
    <row r="2003" spans="2:33">
      <c r="B2003" s="786"/>
      <c r="C2003" s="850"/>
      <c r="D2003" s="790"/>
      <c r="E2003" s="791"/>
      <c r="F2003" s="778"/>
      <c r="G2003" s="794"/>
      <c r="H2003" s="458" t="s">
        <v>185</v>
      </c>
      <c r="I2003" s="261"/>
      <c r="J2003" s="448">
        <f t="shared" si="150"/>
        <v>0</v>
      </c>
      <c r="K2003" s="439" t="e">
        <f>#REF!*(1-$O$5)</f>
        <v>#REF!</v>
      </c>
      <c r="L2003" s="797"/>
      <c r="M2003" s="800"/>
      <c r="N2003" s="778"/>
      <c r="O2003" s="778"/>
      <c r="P2003" s="781"/>
      <c r="Q2003" s="781"/>
      <c r="R2003" s="784"/>
      <c r="U2003" s="851"/>
      <c r="V2003" s="852"/>
      <c r="W2003" s="890"/>
      <c r="X2003" s="902"/>
      <c r="Y2003" s="921"/>
      <c r="Z2003" s="494"/>
      <c r="AA2003" s="590"/>
      <c r="AB2003" s="517"/>
      <c r="AC2003" s="518"/>
      <c r="AD2003" s="582"/>
      <c r="AE2003" s="494"/>
      <c r="AF2003" s="494"/>
      <c r="AG2003" s="494"/>
    </row>
    <row r="2004" spans="2:33">
      <c r="B2004" s="786"/>
      <c r="C2004" s="850"/>
      <c r="D2004" s="790"/>
      <c r="E2004" s="791"/>
      <c r="F2004" s="778"/>
      <c r="G2004" s="794"/>
      <c r="H2004" s="458" t="s">
        <v>220</v>
      </c>
      <c r="I2004" s="261"/>
      <c r="J2004" s="448">
        <f t="shared" si="150"/>
        <v>0</v>
      </c>
      <c r="K2004" s="439" t="e">
        <f>#REF!*(1-$O$5)</f>
        <v>#REF!</v>
      </c>
      <c r="L2004" s="797"/>
      <c r="M2004" s="800"/>
      <c r="N2004" s="778"/>
      <c r="O2004" s="778"/>
      <c r="P2004" s="781"/>
      <c r="Q2004" s="781"/>
      <c r="R2004" s="784"/>
      <c r="U2004" s="851"/>
      <c r="V2004" s="852"/>
      <c r="W2004" s="890"/>
      <c r="X2004" s="902"/>
      <c r="Y2004" s="921"/>
      <c r="Z2004" s="494"/>
      <c r="AA2004" s="590"/>
      <c r="AB2004" s="517"/>
      <c r="AC2004" s="518"/>
      <c r="AD2004" s="582"/>
      <c r="AE2004" s="494"/>
      <c r="AF2004" s="494"/>
      <c r="AG2004" s="494"/>
    </row>
    <row r="2005" spans="2:33">
      <c r="B2005" s="786"/>
      <c r="C2005" s="850"/>
      <c r="D2005" s="790"/>
      <c r="E2005" s="791"/>
      <c r="F2005" s="779"/>
      <c r="G2005" s="795"/>
      <c r="H2005" s="458" t="s">
        <v>226</v>
      </c>
      <c r="I2005" s="261"/>
      <c r="J2005" s="448">
        <f t="shared" si="150"/>
        <v>0</v>
      </c>
      <c r="K2005" s="439" t="e">
        <f>#REF!*(1-$O$5)</f>
        <v>#REF!</v>
      </c>
      <c r="L2005" s="798"/>
      <c r="M2005" s="801"/>
      <c r="N2005" s="779"/>
      <c r="O2005" s="779"/>
      <c r="P2005" s="782"/>
      <c r="Q2005" s="782"/>
      <c r="R2005" s="785"/>
      <c r="U2005" s="851"/>
      <c r="V2005" s="852"/>
      <c r="W2005" s="890"/>
      <c r="X2005" s="902"/>
      <c r="Y2005" s="921"/>
      <c r="Z2005" s="494"/>
      <c r="AA2005" s="590"/>
      <c r="AB2005" s="517"/>
      <c r="AC2005" s="518"/>
      <c r="AD2005" s="582"/>
      <c r="AE2005" s="494"/>
      <c r="AF2005" s="494"/>
      <c r="AG2005" s="494"/>
    </row>
    <row r="2006" spans="2:33">
      <c r="B2006" s="786">
        <v>490</v>
      </c>
      <c r="C2006" s="850" t="s">
        <v>1023</v>
      </c>
      <c r="D2006" s="790"/>
      <c r="E2006" s="791">
        <f t="shared" si="151"/>
        <v>0</v>
      </c>
      <c r="F2006" s="777">
        <f>E2006</f>
        <v>0</v>
      </c>
      <c r="G2006" s="793" t="e">
        <f>F2006*(1+$L$5)</f>
        <v>#REF!</v>
      </c>
      <c r="H2006" s="458" t="s">
        <v>207</v>
      </c>
      <c r="I2006" s="261"/>
      <c r="J2006" s="448">
        <f t="shared" si="150"/>
        <v>0</v>
      </c>
      <c r="K2006" s="439" t="e">
        <f>#REF!*(1-$O$5)</f>
        <v>#REF!</v>
      </c>
      <c r="L2006" s="796" t="e">
        <f>SUM(K2006*J2006,J2007*K2007,J2008*K2008,J2009*K2009)</f>
        <v>#REF!</v>
      </c>
      <c r="M2006" s="799">
        <v>1</v>
      </c>
      <c r="N2006" s="777" t="e">
        <f>L2006*M2006</f>
        <v>#REF!</v>
      </c>
      <c r="O2006" s="777" t="e">
        <f>N2006*(1+$R$5)</f>
        <v>#REF!</v>
      </c>
      <c r="P2006" s="780" t="e">
        <f>F2006+N2006</f>
        <v>#REF!</v>
      </c>
      <c r="Q2006" s="780" t="e">
        <f>O2006+G2006</f>
        <v>#REF!</v>
      </c>
      <c r="R2006" s="783" t="e">
        <f>Q2006*(1+$U$5)</f>
        <v>#REF!</v>
      </c>
      <c r="U2006" s="851"/>
      <c r="V2006" s="852"/>
      <c r="W2006" s="890"/>
      <c r="X2006" s="902"/>
      <c r="Y2006" s="921"/>
      <c r="Z2006" s="494"/>
      <c r="AA2006" s="590"/>
      <c r="AB2006" s="517"/>
      <c r="AC2006" s="518"/>
      <c r="AD2006" s="582"/>
      <c r="AE2006" s="494"/>
      <c r="AF2006" s="494"/>
      <c r="AG2006" s="494"/>
    </row>
    <row r="2007" spans="2:33">
      <c r="B2007" s="786"/>
      <c r="C2007" s="850"/>
      <c r="D2007" s="790"/>
      <c r="E2007" s="791"/>
      <c r="F2007" s="778"/>
      <c r="G2007" s="794"/>
      <c r="H2007" s="458" t="s">
        <v>185</v>
      </c>
      <c r="I2007" s="261"/>
      <c r="J2007" s="448">
        <f t="shared" si="150"/>
        <v>0</v>
      </c>
      <c r="K2007" s="439" t="e">
        <f>#REF!*(1-$O$5)</f>
        <v>#REF!</v>
      </c>
      <c r="L2007" s="797"/>
      <c r="M2007" s="800"/>
      <c r="N2007" s="778"/>
      <c r="O2007" s="778"/>
      <c r="P2007" s="781"/>
      <c r="Q2007" s="781"/>
      <c r="R2007" s="784"/>
      <c r="U2007" s="851"/>
      <c r="V2007" s="852"/>
      <c r="W2007" s="890"/>
      <c r="X2007" s="902"/>
      <c r="Y2007" s="921"/>
      <c r="Z2007" s="494"/>
      <c r="AA2007" s="590"/>
      <c r="AB2007" s="517"/>
      <c r="AC2007" s="518"/>
      <c r="AD2007" s="582"/>
      <c r="AE2007" s="494"/>
      <c r="AF2007" s="494"/>
      <c r="AG2007" s="494"/>
    </row>
    <row r="2008" spans="2:33">
      <c r="B2008" s="786"/>
      <c r="C2008" s="850"/>
      <c r="D2008" s="790"/>
      <c r="E2008" s="791"/>
      <c r="F2008" s="778"/>
      <c r="G2008" s="794"/>
      <c r="H2008" s="458" t="s">
        <v>220</v>
      </c>
      <c r="I2008" s="261"/>
      <c r="J2008" s="448">
        <f t="shared" si="150"/>
        <v>0</v>
      </c>
      <c r="K2008" s="439" t="e">
        <f>#REF!*(1-$O$5)</f>
        <v>#REF!</v>
      </c>
      <c r="L2008" s="797"/>
      <c r="M2008" s="800"/>
      <c r="N2008" s="778"/>
      <c r="O2008" s="778"/>
      <c r="P2008" s="781"/>
      <c r="Q2008" s="781"/>
      <c r="R2008" s="784"/>
      <c r="U2008" s="851"/>
      <c r="V2008" s="852"/>
      <c r="W2008" s="890"/>
      <c r="X2008" s="902"/>
      <c r="Y2008" s="921"/>
      <c r="Z2008" s="494"/>
      <c r="AA2008" s="590"/>
      <c r="AB2008" s="517"/>
      <c r="AC2008" s="518"/>
      <c r="AD2008" s="582"/>
      <c r="AE2008" s="494"/>
      <c r="AF2008" s="494"/>
      <c r="AG2008" s="494"/>
    </row>
    <row r="2009" spans="2:33">
      <c r="B2009" s="786"/>
      <c r="C2009" s="850"/>
      <c r="D2009" s="790"/>
      <c r="E2009" s="791"/>
      <c r="F2009" s="779"/>
      <c r="G2009" s="795"/>
      <c r="H2009" s="458" t="s">
        <v>226</v>
      </c>
      <c r="I2009" s="261"/>
      <c r="J2009" s="448">
        <f t="shared" si="150"/>
        <v>0</v>
      </c>
      <c r="K2009" s="439" t="e">
        <f>#REF!*(1-$O$5)</f>
        <v>#REF!</v>
      </c>
      <c r="L2009" s="798"/>
      <c r="M2009" s="801"/>
      <c r="N2009" s="779"/>
      <c r="O2009" s="779"/>
      <c r="P2009" s="782"/>
      <c r="Q2009" s="782"/>
      <c r="R2009" s="785"/>
      <c r="U2009" s="851"/>
      <c r="V2009" s="852"/>
      <c r="W2009" s="890"/>
      <c r="X2009" s="902"/>
      <c r="Y2009" s="921"/>
      <c r="Z2009" s="494"/>
      <c r="AA2009" s="590"/>
      <c r="AB2009" s="517"/>
      <c r="AC2009" s="518"/>
      <c r="AD2009" s="582"/>
      <c r="AE2009" s="494"/>
      <c r="AF2009" s="494"/>
      <c r="AG2009" s="494"/>
    </row>
    <row r="2010" spans="2:33">
      <c r="B2010" s="786">
        <v>491</v>
      </c>
      <c r="C2010" s="850" t="s">
        <v>1024</v>
      </c>
      <c r="D2010" s="790"/>
      <c r="E2010" s="791">
        <f t="shared" si="151"/>
        <v>0</v>
      </c>
      <c r="F2010" s="777">
        <f>E2010</f>
        <v>0</v>
      </c>
      <c r="G2010" s="793" t="e">
        <f>F2010*(1+$L$5)</f>
        <v>#REF!</v>
      </c>
      <c r="H2010" s="458" t="s">
        <v>207</v>
      </c>
      <c r="I2010" s="261"/>
      <c r="J2010" s="448">
        <f t="shared" si="150"/>
        <v>0</v>
      </c>
      <c r="K2010" s="439" t="e">
        <f>#REF!*(1-$O$5)</f>
        <v>#REF!</v>
      </c>
      <c r="L2010" s="796" t="e">
        <f>SUM(K2010*J2010,J2011*K2011,J2012*K2012,J2013*K2013)</f>
        <v>#REF!</v>
      </c>
      <c r="M2010" s="799">
        <v>1</v>
      </c>
      <c r="N2010" s="777" t="e">
        <f>L2010*M2010</f>
        <v>#REF!</v>
      </c>
      <c r="O2010" s="777" t="e">
        <f>N2010*(1+$R$5)</f>
        <v>#REF!</v>
      </c>
      <c r="P2010" s="780" t="e">
        <f>F2010+N2010</f>
        <v>#REF!</v>
      </c>
      <c r="Q2010" s="780" t="e">
        <f>O2010+G2010</f>
        <v>#REF!</v>
      </c>
      <c r="R2010" s="783" t="e">
        <f>Q2010*(1+$U$5)</f>
        <v>#REF!</v>
      </c>
      <c r="U2010" s="851"/>
      <c r="V2010" s="852"/>
      <c r="W2010" s="890"/>
      <c r="X2010" s="902"/>
      <c r="Y2010" s="921"/>
      <c r="Z2010" s="494"/>
      <c r="AA2010" s="590"/>
      <c r="AB2010" s="517"/>
      <c r="AC2010" s="518"/>
      <c r="AD2010" s="582"/>
      <c r="AE2010" s="494"/>
      <c r="AF2010" s="494"/>
      <c r="AG2010" s="494"/>
    </row>
    <row r="2011" spans="2:33">
      <c r="B2011" s="786"/>
      <c r="C2011" s="850"/>
      <c r="D2011" s="790"/>
      <c r="E2011" s="791"/>
      <c r="F2011" s="778"/>
      <c r="G2011" s="794"/>
      <c r="H2011" s="458" t="s">
        <v>185</v>
      </c>
      <c r="I2011" s="261"/>
      <c r="J2011" s="448">
        <f t="shared" si="150"/>
        <v>0</v>
      </c>
      <c r="K2011" s="439" t="e">
        <f>#REF!*(1-$O$5)</f>
        <v>#REF!</v>
      </c>
      <c r="L2011" s="797"/>
      <c r="M2011" s="800"/>
      <c r="N2011" s="778"/>
      <c r="O2011" s="778"/>
      <c r="P2011" s="781"/>
      <c r="Q2011" s="781"/>
      <c r="R2011" s="784"/>
      <c r="U2011" s="851"/>
      <c r="V2011" s="852"/>
      <c r="W2011" s="890"/>
      <c r="X2011" s="902"/>
      <c r="Y2011" s="921"/>
      <c r="Z2011" s="494"/>
      <c r="AA2011" s="590"/>
      <c r="AB2011" s="517"/>
      <c r="AC2011" s="518"/>
      <c r="AD2011" s="582"/>
      <c r="AE2011" s="494"/>
      <c r="AF2011" s="494"/>
      <c r="AG2011" s="494"/>
    </row>
    <row r="2012" spans="2:33">
      <c r="B2012" s="786"/>
      <c r="C2012" s="850"/>
      <c r="D2012" s="790"/>
      <c r="E2012" s="791"/>
      <c r="F2012" s="778"/>
      <c r="G2012" s="794"/>
      <c r="H2012" s="458" t="s">
        <v>220</v>
      </c>
      <c r="I2012" s="261"/>
      <c r="J2012" s="448">
        <f t="shared" si="150"/>
        <v>0</v>
      </c>
      <c r="K2012" s="439" t="e">
        <f>#REF!*(1-$O$5)</f>
        <v>#REF!</v>
      </c>
      <c r="L2012" s="797"/>
      <c r="M2012" s="800"/>
      <c r="N2012" s="778"/>
      <c r="O2012" s="778"/>
      <c r="P2012" s="781"/>
      <c r="Q2012" s="781"/>
      <c r="R2012" s="784"/>
      <c r="U2012" s="851"/>
      <c r="V2012" s="852"/>
      <c r="W2012" s="890"/>
      <c r="X2012" s="902"/>
      <c r="Y2012" s="921"/>
      <c r="Z2012" s="494"/>
      <c r="AA2012" s="590"/>
      <c r="AB2012" s="517"/>
      <c r="AC2012" s="518"/>
      <c r="AD2012" s="582"/>
      <c r="AE2012" s="494"/>
      <c r="AF2012" s="494"/>
      <c r="AG2012" s="494"/>
    </row>
    <row r="2013" spans="2:33">
      <c r="B2013" s="786"/>
      <c r="C2013" s="850"/>
      <c r="D2013" s="790"/>
      <c r="E2013" s="791"/>
      <c r="F2013" s="779"/>
      <c r="G2013" s="795"/>
      <c r="H2013" s="458" t="s">
        <v>226</v>
      </c>
      <c r="I2013" s="261"/>
      <c r="J2013" s="448">
        <f t="shared" si="150"/>
        <v>0</v>
      </c>
      <c r="K2013" s="439" t="e">
        <f>#REF!*(1-$O$5)</f>
        <v>#REF!</v>
      </c>
      <c r="L2013" s="798"/>
      <c r="M2013" s="801"/>
      <c r="N2013" s="779"/>
      <c r="O2013" s="779"/>
      <c r="P2013" s="782"/>
      <c r="Q2013" s="782"/>
      <c r="R2013" s="785"/>
      <c r="U2013" s="851"/>
      <c r="V2013" s="852"/>
      <c r="W2013" s="890"/>
      <c r="X2013" s="902"/>
      <c r="Y2013" s="921"/>
      <c r="Z2013" s="494"/>
      <c r="AA2013" s="590"/>
      <c r="AB2013" s="517"/>
      <c r="AC2013" s="518"/>
      <c r="AD2013" s="582"/>
      <c r="AE2013" s="494"/>
      <c r="AF2013" s="494"/>
      <c r="AG2013" s="494"/>
    </row>
    <row r="2014" spans="2:33">
      <c r="B2014" s="786">
        <v>492</v>
      </c>
      <c r="C2014" s="850" t="s">
        <v>1025</v>
      </c>
      <c r="D2014" s="790"/>
      <c r="E2014" s="791">
        <f t="shared" si="151"/>
        <v>0</v>
      </c>
      <c r="F2014" s="777">
        <f>E2014</f>
        <v>0</v>
      </c>
      <c r="G2014" s="793" t="e">
        <f>F2014*(1+$L$5)</f>
        <v>#REF!</v>
      </c>
      <c r="H2014" s="458" t="s">
        <v>207</v>
      </c>
      <c r="I2014" s="261"/>
      <c r="J2014" s="448">
        <f t="shared" si="150"/>
        <v>0</v>
      </c>
      <c r="K2014" s="439" t="e">
        <f>#REF!*(1-$O$5)</f>
        <v>#REF!</v>
      </c>
      <c r="L2014" s="796" t="e">
        <f>SUM(K2014*J2014,J2015*K2015,J2016*K2016,J2017*K2017)</f>
        <v>#REF!</v>
      </c>
      <c r="M2014" s="799">
        <v>1</v>
      </c>
      <c r="N2014" s="777" t="e">
        <f>L2014*M2014</f>
        <v>#REF!</v>
      </c>
      <c r="O2014" s="777" t="e">
        <f>N2014*(1+$R$5)</f>
        <v>#REF!</v>
      </c>
      <c r="P2014" s="780" t="e">
        <f>F2014+N2014</f>
        <v>#REF!</v>
      </c>
      <c r="Q2014" s="780" t="e">
        <f>O2014+G2014</f>
        <v>#REF!</v>
      </c>
      <c r="R2014" s="783" t="e">
        <f>Q2014*(1+$U$5)</f>
        <v>#REF!</v>
      </c>
      <c r="U2014" s="851"/>
      <c r="V2014" s="852"/>
      <c r="W2014" s="890"/>
      <c r="X2014" s="902"/>
      <c r="Y2014" s="921"/>
      <c r="Z2014" s="494"/>
      <c r="AA2014" s="590"/>
      <c r="AB2014" s="517"/>
      <c r="AC2014" s="518"/>
      <c r="AD2014" s="582"/>
      <c r="AE2014" s="494"/>
      <c r="AF2014" s="494"/>
      <c r="AG2014" s="494"/>
    </row>
    <row r="2015" spans="2:33">
      <c r="B2015" s="786"/>
      <c r="C2015" s="850"/>
      <c r="D2015" s="790"/>
      <c r="E2015" s="791"/>
      <c r="F2015" s="778"/>
      <c r="G2015" s="794"/>
      <c r="H2015" s="458" t="s">
        <v>185</v>
      </c>
      <c r="I2015" s="261"/>
      <c r="J2015" s="448">
        <f t="shared" si="150"/>
        <v>0</v>
      </c>
      <c r="K2015" s="439" t="e">
        <f>#REF!*(1-$O$5)</f>
        <v>#REF!</v>
      </c>
      <c r="L2015" s="797"/>
      <c r="M2015" s="800"/>
      <c r="N2015" s="778"/>
      <c r="O2015" s="778"/>
      <c r="P2015" s="781"/>
      <c r="Q2015" s="781"/>
      <c r="R2015" s="784"/>
      <c r="U2015" s="851"/>
      <c r="V2015" s="852"/>
      <c r="W2015" s="890"/>
      <c r="X2015" s="902"/>
      <c r="Y2015" s="921"/>
      <c r="Z2015" s="494"/>
      <c r="AA2015" s="590"/>
      <c r="AB2015" s="517"/>
      <c r="AC2015" s="518"/>
      <c r="AD2015" s="582"/>
      <c r="AE2015" s="494"/>
      <c r="AF2015" s="494"/>
      <c r="AG2015" s="494"/>
    </row>
    <row r="2016" spans="2:33">
      <c r="B2016" s="786"/>
      <c r="C2016" s="850"/>
      <c r="D2016" s="790"/>
      <c r="E2016" s="791"/>
      <c r="F2016" s="778"/>
      <c r="G2016" s="794"/>
      <c r="H2016" s="458" t="s">
        <v>220</v>
      </c>
      <c r="I2016" s="261"/>
      <c r="J2016" s="448">
        <f t="shared" si="150"/>
        <v>0</v>
      </c>
      <c r="K2016" s="439" t="e">
        <f>#REF!*(1-$O$5)</f>
        <v>#REF!</v>
      </c>
      <c r="L2016" s="797"/>
      <c r="M2016" s="800"/>
      <c r="N2016" s="778"/>
      <c r="O2016" s="778"/>
      <c r="P2016" s="781"/>
      <c r="Q2016" s="781"/>
      <c r="R2016" s="784"/>
      <c r="U2016" s="851"/>
      <c r="V2016" s="852"/>
      <c r="W2016" s="890"/>
      <c r="X2016" s="902"/>
      <c r="Y2016" s="921"/>
      <c r="Z2016" s="494"/>
      <c r="AA2016" s="590"/>
      <c r="AB2016" s="517"/>
      <c r="AC2016" s="518"/>
      <c r="AD2016" s="582"/>
      <c r="AE2016" s="494"/>
      <c r="AF2016" s="494"/>
      <c r="AG2016" s="494"/>
    </row>
    <row r="2017" spans="2:33">
      <c r="B2017" s="786"/>
      <c r="C2017" s="850"/>
      <c r="D2017" s="790"/>
      <c r="E2017" s="791"/>
      <c r="F2017" s="779"/>
      <c r="G2017" s="795"/>
      <c r="H2017" s="458" t="s">
        <v>226</v>
      </c>
      <c r="I2017" s="261"/>
      <c r="J2017" s="448">
        <f t="shared" si="150"/>
        <v>0</v>
      </c>
      <c r="K2017" s="439" t="e">
        <f>#REF!*(1-$O$5)</f>
        <v>#REF!</v>
      </c>
      <c r="L2017" s="798"/>
      <c r="M2017" s="801"/>
      <c r="N2017" s="779"/>
      <c r="O2017" s="779"/>
      <c r="P2017" s="782"/>
      <c r="Q2017" s="782"/>
      <c r="R2017" s="785"/>
      <c r="U2017" s="851"/>
      <c r="V2017" s="852"/>
      <c r="W2017" s="890"/>
      <c r="X2017" s="902"/>
      <c r="Y2017" s="921"/>
      <c r="Z2017" s="494"/>
      <c r="AA2017" s="590"/>
      <c r="AB2017" s="517"/>
      <c r="AC2017" s="518"/>
      <c r="AD2017" s="582"/>
      <c r="AE2017" s="494"/>
      <c r="AF2017" s="494"/>
      <c r="AG2017" s="494"/>
    </row>
    <row r="2018" spans="2:33">
      <c r="B2018" s="786">
        <v>493</v>
      </c>
      <c r="C2018" s="850" t="s">
        <v>1026</v>
      </c>
      <c r="D2018" s="790"/>
      <c r="E2018" s="791">
        <f t="shared" si="151"/>
        <v>0</v>
      </c>
      <c r="F2018" s="777">
        <f>E2018</f>
        <v>0</v>
      </c>
      <c r="G2018" s="793" t="e">
        <f>F2018*(1+$L$5)</f>
        <v>#REF!</v>
      </c>
      <c r="H2018" s="458" t="s">
        <v>207</v>
      </c>
      <c r="I2018" s="261"/>
      <c r="J2018" s="448">
        <f t="shared" si="150"/>
        <v>0</v>
      </c>
      <c r="K2018" s="439" t="e">
        <f>#REF!*(1-$O$5)</f>
        <v>#REF!</v>
      </c>
      <c r="L2018" s="796" t="e">
        <f>SUM(K2018*J2018,J2019*K2019,J2020*K2020,J2021*K2021)</f>
        <v>#REF!</v>
      </c>
      <c r="M2018" s="799">
        <v>1</v>
      </c>
      <c r="N2018" s="777" t="e">
        <f>L2018*M2018</f>
        <v>#REF!</v>
      </c>
      <c r="O2018" s="777" t="e">
        <f>N2018*(1+$R$5)</f>
        <v>#REF!</v>
      </c>
      <c r="P2018" s="780" t="e">
        <f>F2018+N2018</f>
        <v>#REF!</v>
      </c>
      <c r="Q2018" s="780" t="e">
        <f>O2018+G2018</f>
        <v>#REF!</v>
      </c>
      <c r="R2018" s="783" t="e">
        <f>Q2018*(1+$U$5)</f>
        <v>#REF!</v>
      </c>
      <c r="U2018" s="851"/>
      <c r="V2018" s="852"/>
      <c r="W2018" s="890"/>
      <c r="X2018" s="902"/>
      <c r="Y2018" s="921"/>
      <c r="Z2018" s="494"/>
      <c r="AA2018" s="590"/>
      <c r="AB2018" s="517"/>
      <c r="AC2018" s="518"/>
      <c r="AD2018" s="582"/>
      <c r="AE2018" s="494"/>
      <c r="AF2018" s="494"/>
      <c r="AG2018" s="494"/>
    </row>
    <row r="2019" spans="2:33">
      <c r="B2019" s="786"/>
      <c r="C2019" s="850"/>
      <c r="D2019" s="790"/>
      <c r="E2019" s="791"/>
      <c r="F2019" s="778"/>
      <c r="G2019" s="794"/>
      <c r="H2019" s="458" t="s">
        <v>185</v>
      </c>
      <c r="I2019" s="261"/>
      <c r="J2019" s="448">
        <f t="shared" si="150"/>
        <v>0</v>
      </c>
      <c r="K2019" s="439" t="e">
        <f>#REF!*(1-$O$5)</f>
        <v>#REF!</v>
      </c>
      <c r="L2019" s="797"/>
      <c r="M2019" s="800"/>
      <c r="N2019" s="778"/>
      <c r="O2019" s="778"/>
      <c r="P2019" s="781"/>
      <c r="Q2019" s="781"/>
      <c r="R2019" s="784"/>
      <c r="U2019" s="851"/>
      <c r="V2019" s="852"/>
      <c r="W2019" s="890"/>
      <c r="X2019" s="902"/>
      <c r="Y2019" s="921"/>
      <c r="Z2019" s="494"/>
      <c r="AA2019" s="590"/>
      <c r="AB2019" s="517"/>
      <c r="AC2019" s="518"/>
      <c r="AD2019" s="582"/>
      <c r="AE2019" s="494"/>
      <c r="AF2019" s="494"/>
      <c r="AG2019" s="494"/>
    </row>
    <row r="2020" spans="2:33">
      <c r="B2020" s="786"/>
      <c r="C2020" s="850"/>
      <c r="D2020" s="790"/>
      <c r="E2020" s="791"/>
      <c r="F2020" s="778"/>
      <c r="G2020" s="794"/>
      <c r="H2020" s="458" t="s">
        <v>220</v>
      </c>
      <c r="I2020" s="261"/>
      <c r="J2020" s="448">
        <f t="shared" si="150"/>
        <v>0</v>
      </c>
      <c r="K2020" s="439" t="e">
        <f>#REF!*(1-$O$5)</f>
        <v>#REF!</v>
      </c>
      <c r="L2020" s="797"/>
      <c r="M2020" s="800"/>
      <c r="N2020" s="778"/>
      <c r="O2020" s="778"/>
      <c r="P2020" s="781"/>
      <c r="Q2020" s="781"/>
      <c r="R2020" s="784"/>
      <c r="U2020" s="851"/>
      <c r="V2020" s="852"/>
      <c r="W2020" s="890"/>
      <c r="X2020" s="902"/>
      <c r="Y2020" s="921"/>
      <c r="Z2020" s="494"/>
      <c r="AA2020" s="590"/>
      <c r="AB2020" s="517"/>
      <c r="AC2020" s="518"/>
      <c r="AD2020" s="582"/>
      <c r="AE2020" s="494"/>
      <c r="AF2020" s="494"/>
      <c r="AG2020" s="494"/>
    </row>
    <row r="2021" spans="2:33">
      <c r="B2021" s="786"/>
      <c r="C2021" s="850"/>
      <c r="D2021" s="790"/>
      <c r="E2021" s="791"/>
      <c r="F2021" s="779"/>
      <c r="G2021" s="795"/>
      <c r="H2021" s="458" t="s">
        <v>226</v>
      </c>
      <c r="I2021" s="261"/>
      <c r="J2021" s="448">
        <f t="shared" si="150"/>
        <v>0</v>
      </c>
      <c r="K2021" s="439" t="e">
        <f>#REF!*(1-$O$5)</f>
        <v>#REF!</v>
      </c>
      <c r="L2021" s="798"/>
      <c r="M2021" s="801"/>
      <c r="N2021" s="779"/>
      <c r="O2021" s="779"/>
      <c r="P2021" s="782"/>
      <c r="Q2021" s="782"/>
      <c r="R2021" s="785"/>
      <c r="U2021" s="851"/>
      <c r="V2021" s="852"/>
      <c r="W2021" s="890"/>
      <c r="X2021" s="902"/>
      <c r="Y2021" s="921"/>
      <c r="Z2021" s="494"/>
      <c r="AA2021" s="590"/>
      <c r="AB2021" s="517"/>
      <c r="AC2021" s="518"/>
      <c r="AD2021" s="582"/>
      <c r="AE2021" s="494"/>
      <c r="AF2021" s="494"/>
      <c r="AG2021" s="494"/>
    </row>
    <row r="2022" spans="2:33">
      <c r="B2022" s="786">
        <v>494</v>
      </c>
      <c r="C2022" s="850" t="s">
        <v>1027</v>
      </c>
      <c r="D2022" s="790"/>
      <c r="E2022" s="791">
        <f t="shared" si="151"/>
        <v>0</v>
      </c>
      <c r="F2022" s="777">
        <f>E2022</f>
        <v>0</v>
      </c>
      <c r="G2022" s="793" t="e">
        <f>F2022*(1+$L$5)</f>
        <v>#REF!</v>
      </c>
      <c r="H2022" s="458" t="s">
        <v>207</v>
      </c>
      <c r="I2022" s="261"/>
      <c r="J2022" s="448">
        <f t="shared" si="150"/>
        <v>0</v>
      </c>
      <c r="K2022" s="439" t="e">
        <f>#REF!*(1-$O$5)</f>
        <v>#REF!</v>
      </c>
      <c r="L2022" s="796" t="e">
        <f>SUM(K2022*J2022,J2023*K2023,J2024*K2024,J2025*K2025)</f>
        <v>#REF!</v>
      </c>
      <c r="M2022" s="799">
        <v>1</v>
      </c>
      <c r="N2022" s="777" t="e">
        <f>L2022*M2022</f>
        <v>#REF!</v>
      </c>
      <c r="O2022" s="777" t="e">
        <f>N2022*(1+$R$5)</f>
        <v>#REF!</v>
      </c>
      <c r="P2022" s="780" t="e">
        <f>F2022+N2022</f>
        <v>#REF!</v>
      </c>
      <c r="Q2022" s="780" t="e">
        <f>O2022+G2022</f>
        <v>#REF!</v>
      </c>
      <c r="R2022" s="783" t="e">
        <f>Q2022*(1+$U$5)</f>
        <v>#REF!</v>
      </c>
      <c r="U2022" s="851"/>
      <c r="V2022" s="852"/>
      <c r="W2022" s="890"/>
      <c r="X2022" s="902"/>
      <c r="Y2022" s="921"/>
      <c r="Z2022" s="494"/>
      <c r="AA2022" s="590"/>
      <c r="AB2022" s="517"/>
      <c r="AC2022" s="518"/>
      <c r="AD2022" s="582"/>
      <c r="AE2022" s="494"/>
      <c r="AF2022" s="494"/>
      <c r="AG2022" s="494"/>
    </row>
    <row r="2023" spans="2:33">
      <c r="B2023" s="786"/>
      <c r="C2023" s="850"/>
      <c r="D2023" s="790"/>
      <c r="E2023" s="791"/>
      <c r="F2023" s="778"/>
      <c r="G2023" s="794"/>
      <c r="H2023" s="458" t="s">
        <v>185</v>
      </c>
      <c r="I2023" s="261"/>
      <c r="J2023" s="448">
        <f t="shared" si="150"/>
        <v>0</v>
      </c>
      <c r="K2023" s="439" t="e">
        <f>#REF!*(1-$O$5)</f>
        <v>#REF!</v>
      </c>
      <c r="L2023" s="797"/>
      <c r="M2023" s="800"/>
      <c r="N2023" s="778"/>
      <c r="O2023" s="778"/>
      <c r="P2023" s="781"/>
      <c r="Q2023" s="781"/>
      <c r="R2023" s="784"/>
      <c r="U2023" s="851"/>
      <c r="V2023" s="852"/>
      <c r="W2023" s="890"/>
      <c r="X2023" s="902"/>
      <c r="Y2023" s="921"/>
      <c r="Z2023" s="494"/>
      <c r="AA2023" s="590"/>
      <c r="AB2023" s="517"/>
      <c r="AC2023" s="518"/>
      <c r="AD2023" s="582"/>
      <c r="AE2023" s="494"/>
      <c r="AF2023" s="494"/>
      <c r="AG2023" s="494"/>
    </row>
    <row r="2024" spans="2:33">
      <c r="B2024" s="786"/>
      <c r="C2024" s="850"/>
      <c r="D2024" s="790"/>
      <c r="E2024" s="791"/>
      <c r="F2024" s="778"/>
      <c r="G2024" s="794"/>
      <c r="H2024" s="458" t="s">
        <v>220</v>
      </c>
      <c r="I2024" s="261"/>
      <c r="J2024" s="448">
        <f t="shared" si="150"/>
        <v>0</v>
      </c>
      <c r="K2024" s="439" t="e">
        <f>#REF!*(1-$O$5)</f>
        <v>#REF!</v>
      </c>
      <c r="L2024" s="797"/>
      <c r="M2024" s="800"/>
      <c r="N2024" s="778"/>
      <c r="O2024" s="778"/>
      <c r="P2024" s="781"/>
      <c r="Q2024" s="781"/>
      <c r="R2024" s="784"/>
      <c r="U2024" s="851"/>
      <c r="V2024" s="852"/>
      <c r="W2024" s="890"/>
      <c r="X2024" s="902"/>
      <c r="Y2024" s="921"/>
      <c r="Z2024" s="494"/>
      <c r="AA2024" s="590"/>
      <c r="AB2024" s="517"/>
      <c r="AC2024" s="518"/>
      <c r="AD2024" s="582"/>
      <c r="AE2024" s="494"/>
      <c r="AF2024" s="494"/>
      <c r="AG2024" s="494"/>
    </row>
    <row r="2025" spans="2:33">
      <c r="B2025" s="786"/>
      <c r="C2025" s="850"/>
      <c r="D2025" s="790"/>
      <c r="E2025" s="791"/>
      <c r="F2025" s="779"/>
      <c r="G2025" s="795"/>
      <c r="H2025" s="458" t="s">
        <v>226</v>
      </c>
      <c r="I2025" s="261"/>
      <c r="J2025" s="448">
        <f t="shared" si="150"/>
        <v>0</v>
      </c>
      <c r="K2025" s="439" t="e">
        <f>#REF!*(1-$O$5)</f>
        <v>#REF!</v>
      </c>
      <c r="L2025" s="798"/>
      <c r="M2025" s="801"/>
      <c r="N2025" s="779"/>
      <c r="O2025" s="779"/>
      <c r="P2025" s="782"/>
      <c r="Q2025" s="782"/>
      <c r="R2025" s="785"/>
      <c r="U2025" s="851"/>
      <c r="V2025" s="852"/>
      <c r="W2025" s="890"/>
      <c r="X2025" s="902"/>
      <c r="Y2025" s="921"/>
      <c r="Z2025" s="494"/>
      <c r="AA2025" s="590"/>
      <c r="AB2025" s="517"/>
      <c r="AC2025" s="518"/>
      <c r="AD2025" s="582"/>
      <c r="AE2025" s="494"/>
      <c r="AF2025" s="494"/>
      <c r="AG2025" s="494"/>
    </row>
    <row r="2026" spans="2:33">
      <c r="B2026" s="786">
        <v>495</v>
      </c>
      <c r="C2026" s="850" t="s">
        <v>1028</v>
      </c>
      <c r="D2026" s="790"/>
      <c r="E2026" s="791">
        <f t="shared" si="151"/>
        <v>0</v>
      </c>
      <c r="F2026" s="777">
        <f>E2026</f>
        <v>0</v>
      </c>
      <c r="G2026" s="793" t="e">
        <f>F2026*(1+$L$5)</f>
        <v>#REF!</v>
      </c>
      <c r="H2026" s="458" t="s">
        <v>207</v>
      </c>
      <c r="I2026" s="261"/>
      <c r="J2026" s="448">
        <f t="shared" si="150"/>
        <v>0</v>
      </c>
      <c r="K2026" s="439" t="e">
        <f>#REF!*(1-$O$5)</f>
        <v>#REF!</v>
      </c>
      <c r="L2026" s="796" t="e">
        <f>SUM(K2026*J2026,J2027*K2027,J2028*K2028,J2029*K2029)</f>
        <v>#REF!</v>
      </c>
      <c r="M2026" s="799">
        <v>1</v>
      </c>
      <c r="N2026" s="777" t="e">
        <f>L2026*M2026</f>
        <v>#REF!</v>
      </c>
      <c r="O2026" s="777" t="e">
        <f>N2026*(1+$R$5)</f>
        <v>#REF!</v>
      </c>
      <c r="P2026" s="780" t="e">
        <f>F2026+N2026</f>
        <v>#REF!</v>
      </c>
      <c r="Q2026" s="780" t="e">
        <f>O2026+G2026</f>
        <v>#REF!</v>
      </c>
      <c r="R2026" s="783" t="e">
        <f>Q2026*(1+$U$5)</f>
        <v>#REF!</v>
      </c>
      <c r="U2026" s="851"/>
      <c r="V2026" s="852"/>
      <c r="W2026" s="890"/>
      <c r="X2026" s="902"/>
      <c r="Y2026" s="921"/>
      <c r="Z2026" s="494"/>
      <c r="AA2026" s="590"/>
      <c r="AB2026" s="517"/>
      <c r="AC2026" s="518"/>
      <c r="AD2026" s="582"/>
      <c r="AE2026" s="494"/>
      <c r="AF2026" s="494"/>
      <c r="AG2026" s="494"/>
    </row>
    <row r="2027" spans="2:33">
      <c r="B2027" s="786"/>
      <c r="C2027" s="850"/>
      <c r="D2027" s="790"/>
      <c r="E2027" s="791"/>
      <c r="F2027" s="778"/>
      <c r="G2027" s="794"/>
      <c r="H2027" s="458" t="s">
        <v>185</v>
      </c>
      <c r="I2027" s="261"/>
      <c r="J2027" s="448">
        <f t="shared" si="150"/>
        <v>0</v>
      </c>
      <c r="K2027" s="439" t="e">
        <f>#REF!*(1-$O$5)</f>
        <v>#REF!</v>
      </c>
      <c r="L2027" s="797"/>
      <c r="M2027" s="800"/>
      <c r="N2027" s="778"/>
      <c r="O2027" s="778"/>
      <c r="P2027" s="781"/>
      <c r="Q2027" s="781"/>
      <c r="R2027" s="784"/>
      <c r="U2027" s="851"/>
      <c r="V2027" s="852"/>
      <c r="W2027" s="890"/>
      <c r="X2027" s="902"/>
      <c r="Y2027" s="921"/>
      <c r="Z2027" s="494"/>
      <c r="AA2027" s="590"/>
      <c r="AB2027" s="517"/>
      <c r="AC2027" s="518"/>
      <c r="AD2027" s="582"/>
      <c r="AE2027" s="494"/>
      <c r="AF2027" s="494"/>
      <c r="AG2027" s="494"/>
    </row>
    <row r="2028" spans="2:33">
      <c r="B2028" s="786"/>
      <c r="C2028" s="850"/>
      <c r="D2028" s="790"/>
      <c r="E2028" s="791"/>
      <c r="F2028" s="778"/>
      <c r="G2028" s="794"/>
      <c r="H2028" s="458" t="s">
        <v>220</v>
      </c>
      <c r="I2028" s="261"/>
      <c r="J2028" s="448">
        <f t="shared" si="150"/>
        <v>0</v>
      </c>
      <c r="K2028" s="439" t="e">
        <f>#REF!*(1-$O$5)</f>
        <v>#REF!</v>
      </c>
      <c r="L2028" s="797"/>
      <c r="M2028" s="800"/>
      <c r="N2028" s="778"/>
      <c r="O2028" s="778"/>
      <c r="P2028" s="781"/>
      <c r="Q2028" s="781"/>
      <c r="R2028" s="784"/>
      <c r="U2028" s="851"/>
      <c r="V2028" s="852"/>
      <c r="W2028" s="890"/>
      <c r="X2028" s="902"/>
      <c r="Y2028" s="921"/>
      <c r="Z2028" s="494"/>
      <c r="AA2028" s="590"/>
      <c r="AB2028" s="517"/>
      <c r="AC2028" s="518"/>
      <c r="AD2028" s="582"/>
      <c r="AE2028" s="494"/>
      <c r="AF2028" s="494"/>
      <c r="AG2028" s="494"/>
    </row>
    <row r="2029" spans="2:33">
      <c r="B2029" s="786"/>
      <c r="C2029" s="850"/>
      <c r="D2029" s="790"/>
      <c r="E2029" s="791"/>
      <c r="F2029" s="779"/>
      <c r="G2029" s="795"/>
      <c r="H2029" s="458" t="s">
        <v>226</v>
      </c>
      <c r="I2029" s="261"/>
      <c r="J2029" s="448">
        <f t="shared" si="150"/>
        <v>0</v>
      </c>
      <c r="K2029" s="439" t="e">
        <f>#REF!*(1-$O$5)</f>
        <v>#REF!</v>
      </c>
      <c r="L2029" s="798"/>
      <c r="M2029" s="801"/>
      <c r="N2029" s="779"/>
      <c r="O2029" s="779"/>
      <c r="P2029" s="782"/>
      <c r="Q2029" s="782"/>
      <c r="R2029" s="785"/>
      <c r="U2029" s="851"/>
      <c r="V2029" s="852"/>
      <c r="W2029" s="890"/>
      <c r="X2029" s="902"/>
      <c r="Y2029" s="921"/>
      <c r="Z2029" s="494"/>
      <c r="AA2029" s="590"/>
      <c r="AB2029" s="517"/>
      <c r="AC2029" s="518"/>
      <c r="AD2029" s="582"/>
      <c r="AE2029" s="494"/>
      <c r="AF2029" s="494"/>
      <c r="AG2029" s="494"/>
    </row>
    <row r="2030" spans="2:33">
      <c r="B2030" s="786">
        <v>496</v>
      </c>
      <c r="C2030" s="850" t="s">
        <v>1029</v>
      </c>
      <c r="D2030" s="790"/>
      <c r="E2030" s="791">
        <f t="shared" si="151"/>
        <v>0</v>
      </c>
      <c r="F2030" s="777">
        <f>E2030</f>
        <v>0</v>
      </c>
      <c r="G2030" s="793" t="e">
        <f>F2030*(1+$L$5)</f>
        <v>#REF!</v>
      </c>
      <c r="H2030" s="458" t="s">
        <v>207</v>
      </c>
      <c r="I2030" s="261"/>
      <c r="J2030" s="448">
        <f t="shared" si="150"/>
        <v>0</v>
      </c>
      <c r="K2030" s="439" t="e">
        <f>#REF!*(1-$O$5)</f>
        <v>#REF!</v>
      </c>
      <c r="L2030" s="796" t="e">
        <f>SUM(K2030*J2030,J2031*K2031,J2032*K2032,J2033*K2033)</f>
        <v>#REF!</v>
      </c>
      <c r="M2030" s="799">
        <v>1</v>
      </c>
      <c r="N2030" s="777" t="e">
        <f>L2030*M2030</f>
        <v>#REF!</v>
      </c>
      <c r="O2030" s="777" t="e">
        <f>N2030*(1+$R$5)</f>
        <v>#REF!</v>
      </c>
      <c r="P2030" s="780" t="e">
        <f>F2030+N2030</f>
        <v>#REF!</v>
      </c>
      <c r="Q2030" s="780" t="e">
        <f>O2030+G2030</f>
        <v>#REF!</v>
      </c>
      <c r="R2030" s="783" t="e">
        <f>Q2030*(1+$U$5)</f>
        <v>#REF!</v>
      </c>
      <c r="U2030" s="851"/>
      <c r="V2030" s="852"/>
      <c r="W2030" s="890"/>
      <c r="X2030" s="902"/>
      <c r="Y2030" s="921"/>
      <c r="Z2030" s="494"/>
      <c r="AA2030" s="590"/>
      <c r="AB2030" s="517"/>
      <c r="AC2030" s="518"/>
      <c r="AD2030" s="582"/>
      <c r="AE2030" s="494"/>
      <c r="AF2030" s="494"/>
      <c r="AG2030" s="494"/>
    </row>
    <row r="2031" spans="2:33">
      <c r="B2031" s="786"/>
      <c r="C2031" s="850"/>
      <c r="D2031" s="790"/>
      <c r="E2031" s="791"/>
      <c r="F2031" s="778"/>
      <c r="G2031" s="794"/>
      <c r="H2031" s="458" t="s">
        <v>185</v>
      </c>
      <c r="I2031" s="261"/>
      <c r="J2031" s="448">
        <f t="shared" si="150"/>
        <v>0</v>
      </c>
      <c r="K2031" s="439" t="e">
        <f>#REF!*(1-$O$5)</f>
        <v>#REF!</v>
      </c>
      <c r="L2031" s="797"/>
      <c r="M2031" s="800"/>
      <c r="N2031" s="778"/>
      <c r="O2031" s="778"/>
      <c r="P2031" s="781"/>
      <c r="Q2031" s="781"/>
      <c r="R2031" s="784"/>
      <c r="U2031" s="851"/>
      <c r="V2031" s="852"/>
      <c r="W2031" s="890"/>
      <c r="X2031" s="902"/>
      <c r="Y2031" s="921"/>
      <c r="Z2031" s="494"/>
      <c r="AA2031" s="590"/>
      <c r="AB2031" s="517"/>
      <c r="AC2031" s="518"/>
      <c r="AD2031" s="582"/>
      <c r="AE2031" s="494"/>
      <c r="AF2031" s="494"/>
      <c r="AG2031" s="494"/>
    </row>
    <row r="2032" spans="2:33">
      <c r="B2032" s="786"/>
      <c r="C2032" s="850"/>
      <c r="D2032" s="790"/>
      <c r="E2032" s="791"/>
      <c r="F2032" s="778"/>
      <c r="G2032" s="794"/>
      <c r="H2032" s="458" t="s">
        <v>220</v>
      </c>
      <c r="I2032" s="261"/>
      <c r="J2032" s="448">
        <f t="shared" si="150"/>
        <v>0</v>
      </c>
      <c r="K2032" s="439" t="e">
        <f>#REF!*(1-$O$5)</f>
        <v>#REF!</v>
      </c>
      <c r="L2032" s="797"/>
      <c r="M2032" s="800"/>
      <c r="N2032" s="778"/>
      <c r="O2032" s="778"/>
      <c r="P2032" s="781"/>
      <c r="Q2032" s="781"/>
      <c r="R2032" s="784"/>
      <c r="U2032" s="851"/>
      <c r="V2032" s="852"/>
      <c r="W2032" s="890"/>
      <c r="X2032" s="902"/>
      <c r="Y2032" s="921"/>
      <c r="Z2032" s="494"/>
      <c r="AA2032" s="590"/>
      <c r="AB2032" s="517"/>
      <c r="AC2032" s="518"/>
      <c r="AD2032" s="582"/>
      <c r="AE2032" s="494"/>
      <c r="AF2032" s="494"/>
      <c r="AG2032" s="494"/>
    </row>
    <row r="2033" spans="2:33">
      <c r="B2033" s="786"/>
      <c r="C2033" s="850"/>
      <c r="D2033" s="790"/>
      <c r="E2033" s="791"/>
      <c r="F2033" s="779"/>
      <c r="G2033" s="795"/>
      <c r="H2033" s="458" t="s">
        <v>226</v>
      </c>
      <c r="I2033" s="261"/>
      <c r="J2033" s="448">
        <f t="shared" si="150"/>
        <v>0</v>
      </c>
      <c r="K2033" s="439" t="e">
        <f>#REF!*(1-$O$5)</f>
        <v>#REF!</v>
      </c>
      <c r="L2033" s="798"/>
      <c r="M2033" s="801"/>
      <c r="N2033" s="779"/>
      <c r="O2033" s="779"/>
      <c r="P2033" s="782"/>
      <c r="Q2033" s="782"/>
      <c r="R2033" s="785"/>
      <c r="U2033" s="851"/>
      <c r="V2033" s="852"/>
      <c r="W2033" s="890"/>
      <c r="X2033" s="902"/>
      <c r="Y2033" s="921"/>
      <c r="Z2033" s="494"/>
      <c r="AA2033" s="590"/>
      <c r="AB2033" s="517"/>
      <c r="AC2033" s="518"/>
      <c r="AD2033" s="582"/>
      <c r="AE2033" s="494"/>
      <c r="AF2033" s="494"/>
      <c r="AG2033" s="494"/>
    </row>
    <row r="2034" spans="2:33">
      <c r="B2034" s="786">
        <v>497</v>
      </c>
      <c r="C2034" s="850" t="s">
        <v>1030</v>
      </c>
      <c r="D2034" s="790"/>
      <c r="E2034" s="791">
        <f t="shared" si="151"/>
        <v>0</v>
      </c>
      <c r="F2034" s="777">
        <f>E2034</f>
        <v>0</v>
      </c>
      <c r="G2034" s="793" t="e">
        <f>F2034*(1+$L$5)</f>
        <v>#REF!</v>
      </c>
      <c r="H2034" s="458" t="s">
        <v>207</v>
      </c>
      <c r="I2034" s="261"/>
      <c r="J2034" s="448">
        <f t="shared" si="150"/>
        <v>0</v>
      </c>
      <c r="K2034" s="439" t="e">
        <f>#REF!*(1-$O$5)</f>
        <v>#REF!</v>
      </c>
      <c r="L2034" s="796" t="e">
        <f>SUM(K2034*J2034,J2035*K2035,J2036*K2036,J2037*K2037)</f>
        <v>#REF!</v>
      </c>
      <c r="M2034" s="799">
        <v>1</v>
      </c>
      <c r="N2034" s="777" t="e">
        <f>L2034*M2034</f>
        <v>#REF!</v>
      </c>
      <c r="O2034" s="777" t="e">
        <f>N2034*(1+$R$5)</f>
        <v>#REF!</v>
      </c>
      <c r="P2034" s="780" t="e">
        <f>F2034+N2034</f>
        <v>#REF!</v>
      </c>
      <c r="Q2034" s="780" t="e">
        <f>O2034+G2034</f>
        <v>#REF!</v>
      </c>
      <c r="R2034" s="783" t="e">
        <f>Q2034*(1+$U$5)</f>
        <v>#REF!</v>
      </c>
      <c r="U2034" s="851"/>
      <c r="V2034" s="852"/>
      <c r="W2034" s="890"/>
      <c r="X2034" s="902"/>
      <c r="Y2034" s="921"/>
      <c r="Z2034" s="494"/>
      <c r="AA2034" s="590"/>
      <c r="AB2034" s="517"/>
      <c r="AC2034" s="518"/>
      <c r="AD2034" s="582"/>
      <c r="AE2034" s="494"/>
      <c r="AF2034" s="494"/>
      <c r="AG2034" s="494"/>
    </row>
    <row r="2035" spans="2:33">
      <c r="B2035" s="786"/>
      <c r="C2035" s="850"/>
      <c r="D2035" s="790"/>
      <c r="E2035" s="791"/>
      <c r="F2035" s="778"/>
      <c r="G2035" s="794"/>
      <c r="H2035" s="458" t="s">
        <v>185</v>
      </c>
      <c r="I2035" s="261"/>
      <c r="J2035" s="448">
        <f t="shared" si="150"/>
        <v>0</v>
      </c>
      <c r="K2035" s="439" t="e">
        <f>#REF!*(1-$O$5)</f>
        <v>#REF!</v>
      </c>
      <c r="L2035" s="797"/>
      <c r="M2035" s="800"/>
      <c r="N2035" s="778"/>
      <c r="O2035" s="778"/>
      <c r="P2035" s="781"/>
      <c r="Q2035" s="781"/>
      <c r="R2035" s="784"/>
      <c r="U2035" s="851"/>
      <c r="V2035" s="852"/>
      <c r="W2035" s="890"/>
      <c r="X2035" s="902"/>
      <c r="Y2035" s="921"/>
      <c r="Z2035" s="494"/>
      <c r="AA2035" s="590"/>
      <c r="AB2035" s="517"/>
      <c r="AC2035" s="518"/>
      <c r="AD2035" s="582"/>
      <c r="AE2035" s="494"/>
      <c r="AF2035" s="494"/>
      <c r="AG2035" s="494"/>
    </row>
    <row r="2036" spans="2:33">
      <c r="B2036" s="786"/>
      <c r="C2036" s="850"/>
      <c r="D2036" s="790"/>
      <c r="E2036" s="791"/>
      <c r="F2036" s="778"/>
      <c r="G2036" s="794"/>
      <c r="H2036" s="458" t="s">
        <v>220</v>
      </c>
      <c r="I2036" s="261"/>
      <c r="J2036" s="448">
        <f t="shared" si="150"/>
        <v>0</v>
      </c>
      <c r="K2036" s="439" t="e">
        <f>#REF!*(1-$O$5)</f>
        <v>#REF!</v>
      </c>
      <c r="L2036" s="797"/>
      <c r="M2036" s="800"/>
      <c r="N2036" s="778"/>
      <c r="O2036" s="778"/>
      <c r="P2036" s="781"/>
      <c r="Q2036" s="781"/>
      <c r="R2036" s="784"/>
      <c r="U2036" s="851"/>
      <c r="V2036" s="852"/>
      <c r="W2036" s="890"/>
      <c r="X2036" s="902"/>
      <c r="Y2036" s="921"/>
      <c r="Z2036" s="494"/>
      <c r="AA2036" s="590"/>
      <c r="AB2036" s="517"/>
      <c r="AC2036" s="518"/>
      <c r="AD2036" s="582"/>
      <c r="AE2036" s="494"/>
      <c r="AF2036" s="494"/>
      <c r="AG2036" s="494"/>
    </row>
    <row r="2037" spans="2:33">
      <c r="B2037" s="786"/>
      <c r="C2037" s="850"/>
      <c r="D2037" s="790"/>
      <c r="E2037" s="791"/>
      <c r="F2037" s="779"/>
      <c r="G2037" s="795"/>
      <c r="H2037" s="458" t="s">
        <v>226</v>
      </c>
      <c r="I2037" s="261"/>
      <c r="J2037" s="448">
        <f t="shared" si="150"/>
        <v>0</v>
      </c>
      <c r="K2037" s="439" t="e">
        <f>#REF!*(1-$O$5)</f>
        <v>#REF!</v>
      </c>
      <c r="L2037" s="798"/>
      <c r="M2037" s="801"/>
      <c r="N2037" s="779"/>
      <c r="O2037" s="779"/>
      <c r="P2037" s="782"/>
      <c r="Q2037" s="782"/>
      <c r="R2037" s="785"/>
      <c r="U2037" s="851"/>
      <c r="V2037" s="852"/>
      <c r="W2037" s="890"/>
      <c r="X2037" s="902"/>
      <c r="Y2037" s="921"/>
      <c r="Z2037" s="494"/>
      <c r="AA2037" s="590"/>
      <c r="AB2037" s="517"/>
      <c r="AC2037" s="518"/>
      <c r="AD2037" s="582"/>
      <c r="AE2037" s="494"/>
      <c r="AF2037" s="494"/>
      <c r="AG2037" s="494"/>
    </row>
    <row r="2038" spans="2:33">
      <c r="B2038" s="786">
        <v>498</v>
      </c>
      <c r="C2038" s="850" t="s">
        <v>1031</v>
      </c>
      <c r="D2038" s="790"/>
      <c r="E2038" s="791">
        <f t="shared" si="151"/>
        <v>0</v>
      </c>
      <c r="F2038" s="777">
        <f>E2038</f>
        <v>0</v>
      </c>
      <c r="G2038" s="793" t="e">
        <f>F2038*(1+$L$5)</f>
        <v>#REF!</v>
      </c>
      <c r="H2038" s="458" t="s">
        <v>207</v>
      </c>
      <c r="I2038" s="261"/>
      <c r="J2038" s="448">
        <f t="shared" si="150"/>
        <v>0</v>
      </c>
      <c r="K2038" s="439" t="e">
        <f>#REF!*(1-$O$5)</f>
        <v>#REF!</v>
      </c>
      <c r="L2038" s="796" t="e">
        <f>SUM(K2038*J2038,J2039*K2039,J2040*K2040,J2041*K2041)</f>
        <v>#REF!</v>
      </c>
      <c r="M2038" s="799">
        <v>1</v>
      </c>
      <c r="N2038" s="777" t="e">
        <f>L2038*M2038</f>
        <v>#REF!</v>
      </c>
      <c r="O2038" s="777" t="e">
        <f>N2038*(1+$R$5)</f>
        <v>#REF!</v>
      </c>
      <c r="P2038" s="780" t="e">
        <f>F2038+N2038</f>
        <v>#REF!</v>
      </c>
      <c r="Q2038" s="780" t="e">
        <f>O2038+G2038</f>
        <v>#REF!</v>
      </c>
      <c r="R2038" s="783" t="e">
        <f>Q2038*(1+$U$5)</f>
        <v>#REF!</v>
      </c>
      <c r="U2038" s="851"/>
      <c r="V2038" s="852"/>
      <c r="W2038" s="890"/>
      <c r="X2038" s="902"/>
      <c r="Y2038" s="921"/>
      <c r="Z2038" s="494"/>
      <c r="AA2038" s="590"/>
      <c r="AB2038" s="517"/>
      <c r="AC2038" s="518"/>
      <c r="AD2038" s="582"/>
      <c r="AE2038" s="494"/>
      <c r="AF2038" s="494"/>
      <c r="AG2038" s="494"/>
    </row>
    <row r="2039" spans="2:33">
      <c r="B2039" s="786"/>
      <c r="C2039" s="850"/>
      <c r="D2039" s="790"/>
      <c r="E2039" s="791"/>
      <c r="F2039" s="778"/>
      <c r="G2039" s="794"/>
      <c r="H2039" s="458" t="s">
        <v>185</v>
      </c>
      <c r="I2039" s="261"/>
      <c r="J2039" s="448">
        <f t="shared" si="150"/>
        <v>0</v>
      </c>
      <c r="K2039" s="439" t="e">
        <f>#REF!*(1-$O$5)</f>
        <v>#REF!</v>
      </c>
      <c r="L2039" s="797"/>
      <c r="M2039" s="800"/>
      <c r="N2039" s="778"/>
      <c r="O2039" s="778"/>
      <c r="P2039" s="781"/>
      <c r="Q2039" s="781"/>
      <c r="R2039" s="784"/>
      <c r="U2039" s="851"/>
      <c r="V2039" s="852"/>
      <c r="W2039" s="890"/>
      <c r="X2039" s="902"/>
      <c r="Y2039" s="921"/>
      <c r="Z2039" s="494"/>
      <c r="AA2039" s="590"/>
      <c r="AB2039" s="517"/>
      <c r="AC2039" s="518"/>
      <c r="AD2039" s="582"/>
      <c r="AE2039" s="494"/>
      <c r="AF2039" s="494"/>
      <c r="AG2039" s="494"/>
    </row>
    <row r="2040" spans="2:33">
      <c r="B2040" s="786"/>
      <c r="C2040" s="850"/>
      <c r="D2040" s="790"/>
      <c r="E2040" s="791"/>
      <c r="F2040" s="778"/>
      <c r="G2040" s="794"/>
      <c r="H2040" s="458" t="s">
        <v>220</v>
      </c>
      <c r="I2040" s="261"/>
      <c r="J2040" s="448">
        <f t="shared" si="150"/>
        <v>0</v>
      </c>
      <c r="K2040" s="439" t="e">
        <f>#REF!*(1-$O$5)</f>
        <v>#REF!</v>
      </c>
      <c r="L2040" s="797"/>
      <c r="M2040" s="800"/>
      <c r="N2040" s="778"/>
      <c r="O2040" s="778"/>
      <c r="P2040" s="781"/>
      <c r="Q2040" s="781"/>
      <c r="R2040" s="784"/>
      <c r="U2040" s="851"/>
      <c r="V2040" s="852"/>
      <c r="W2040" s="890"/>
      <c r="X2040" s="902"/>
      <c r="Y2040" s="921"/>
      <c r="Z2040" s="494"/>
      <c r="AA2040" s="590"/>
      <c r="AB2040" s="517"/>
      <c r="AC2040" s="518"/>
      <c r="AD2040" s="582"/>
      <c r="AE2040" s="494"/>
      <c r="AF2040" s="494"/>
      <c r="AG2040" s="494"/>
    </row>
    <row r="2041" spans="2:33">
      <c r="B2041" s="786"/>
      <c r="C2041" s="850"/>
      <c r="D2041" s="790"/>
      <c r="E2041" s="791"/>
      <c r="F2041" s="779"/>
      <c r="G2041" s="795"/>
      <c r="H2041" s="458" t="s">
        <v>226</v>
      </c>
      <c r="I2041" s="261"/>
      <c r="J2041" s="448">
        <f t="shared" si="150"/>
        <v>0</v>
      </c>
      <c r="K2041" s="439" t="e">
        <f>#REF!*(1-$O$5)</f>
        <v>#REF!</v>
      </c>
      <c r="L2041" s="798"/>
      <c r="M2041" s="801"/>
      <c r="N2041" s="779"/>
      <c r="O2041" s="779"/>
      <c r="P2041" s="782"/>
      <c r="Q2041" s="782"/>
      <c r="R2041" s="785"/>
      <c r="U2041" s="851"/>
      <c r="V2041" s="852"/>
      <c r="W2041" s="890"/>
      <c r="X2041" s="902"/>
      <c r="Y2041" s="921"/>
      <c r="Z2041" s="494"/>
      <c r="AA2041" s="590"/>
      <c r="AB2041" s="517"/>
      <c r="AC2041" s="518"/>
      <c r="AD2041" s="582"/>
      <c r="AE2041" s="494"/>
      <c r="AF2041" s="494"/>
      <c r="AG2041" s="494"/>
    </row>
    <row r="2042" spans="2:33">
      <c r="B2042" s="786">
        <v>499</v>
      </c>
      <c r="C2042" s="850" t="s">
        <v>1032</v>
      </c>
      <c r="D2042" s="790"/>
      <c r="E2042" s="791">
        <f t="shared" si="151"/>
        <v>0</v>
      </c>
      <c r="F2042" s="777">
        <f>E2042</f>
        <v>0</v>
      </c>
      <c r="G2042" s="793" t="e">
        <f>F2042*(1+$L$5)</f>
        <v>#REF!</v>
      </c>
      <c r="H2042" s="458" t="s">
        <v>207</v>
      </c>
      <c r="I2042" s="261"/>
      <c r="J2042" s="448">
        <f t="shared" si="150"/>
        <v>0</v>
      </c>
      <c r="K2042" s="439" t="e">
        <f>#REF!*(1-$O$5)</f>
        <v>#REF!</v>
      </c>
      <c r="L2042" s="796" t="e">
        <f>SUM(K2042*J2042,J2043*K2043,J2044*K2044,J2045*K2045)</f>
        <v>#REF!</v>
      </c>
      <c r="M2042" s="799">
        <v>1</v>
      </c>
      <c r="N2042" s="777" t="e">
        <f>L2042*M2042</f>
        <v>#REF!</v>
      </c>
      <c r="O2042" s="777" t="e">
        <f>N2042*(1+$R$5)</f>
        <v>#REF!</v>
      </c>
      <c r="P2042" s="780" t="e">
        <f>F2042+N2042</f>
        <v>#REF!</v>
      </c>
      <c r="Q2042" s="780" t="e">
        <f>O2042+G2042</f>
        <v>#REF!</v>
      </c>
      <c r="R2042" s="783" t="e">
        <f>Q2042*(1+$U$5)</f>
        <v>#REF!</v>
      </c>
      <c r="U2042" s="851"/>
      <c r="V2042" s="852"/>
      <c r="W2042" s="890"/>
      <c r="X2042" s="902"/>
      <c r="Y2042" s="921"/>
      <c r="Z2042" s="494"/>
      <c r="AA2042" s="590"/>
      <c r="AB2042" s="517"/>
      <c r="AC2042" s="518"/>
      <c r="AD2042" s="582"/>
      <c r="AE2042" s="494"/>
      <c r="AF2042" s="494"/>
      <c r="AG2042" s="494"/>
    </row>
    <row r="2043" spans="2:33">
      <c r="B2043" s="786"/>
      <c r="C2043" s="850"/>
      <c r="D2043" s="790"/>
      <c r="E2043" s="791"/>
      <c r="F2043" s="778"/>
      <c r="G2043" s="794"/>
      <c r="H2043" s="458" t="s">
        <v>185</v>
      </c>
      <c r="I2043" s="261"/>
      <c r="J2043" s="448">
        <f t="shared" si="150"/>
        <v>0</v>
      </c>
      <c r="K2043" s="439" t="e">
        <f>#REF!*(1-$O$5)</f>
        <v>#REF!</v>
      </c>
      <c r="L2043" s="797"/>
      <c r="M2043" s="800"/>
      <c r="N2043" s="778"/>
      <c r="O2043" s="778"/>
      <c r="P2043" s="781"/>
      <c r="Q2043" s="781"/>
      <c r="R2043" s="784"/>
      <c r="U2043" s="851"/>
      <c r="V2043" s="852"/>
      <c r="W2043" s="890"/>
      <c r="X2043" s="902"/>
      <c r="Y2043" s="921"/>
      <c r="Z2043" s="494"/>
      <c r="AA2043" s="590"/>
      <c r="AB2043" s="517"/>
      <c r="AC2043" s="518"/>
      <c r="AD2043" s="582"/>
      <c r="AE2043" s="494"/>
      <c r="AF2043" s="494"/>
      <c r="AG2043" s="494"/>
    </row>
    <row r="2044" spans="2:33">
      <c r="B2044" s="786"/>
      <c r="C2044" s="850"/>
      <c r="D2044" s="790"/>
      <c r="E2044" s="791"/>
      <c r="F2044" s="778"/>
      <c r="G2044" s="794"/>
      <c r="H2044" s="458" t="s">
        <v>220</v>
      </c>
      <c r="I2044" s="261"/>
      <c r="J2044" s="448">
        <f t="shared" si="150"/>
        <v>0</v>
      </c>
      <c r="K2044" s="439" t="e">
        <f>#REF!*(1-$O$5)</f>
        <v>#REF!</v>
      </c>
      <c r="L2044" s="797"/>
      <c r="M2044" s="800"/>
      <c r="N2044" s="778"/>
      <c r="O2044" s="778"/>
      <c r="P2044" s="781"/>
      <c r="Q2044" s="781"/>
      <c r="R2044" s="784"/>
      <c r="U2044" s="851"/>
      <c r="V2044" s="852"/>
      <c r="W2044" s="890"/>
      <c r="X2044" s="902"/>
      <c r="Y2044" s="921"/>
      <c r="Z2044" s="494"/>
      <c r="AA2044" s="590"/>
      <c r="AB2044" s="517"/>
      <c r="AC2044" s="518"/>
      <c r="AD2044" s="582"/>
      <c r="AE2044" s="494"/>
      <c r="AF2044" s="494"/>
      <c r="AG2044" s="494"/>
    </row>
    <row r="2045" spans="2:33">
      <c r="B2045" s="786"/>
      <c r="C2045" s="850"/>
      <c r="D2045" s="790"/>
      <c r="E2045" s="791"/>
      <c r="F2045" s="779"/>
      <c r="G2045" s="795"/>
      <c r="H2045" s="458" t="s">
        <v>226</v>
      </c>
      <c r="I2045" s="261"/>
      <c r="J2045" s="448">
        <f t="shared" si="150"/>
        <v>0</v>
      </c>
      <c r="K2045" s="439" t="e">
        <f>#REF!*(1-$O$5)</f>
        <v>#REF!</v>
      </c>
      <c r="L2045" s="798"/>
      <c r="M2045" s="801"/>
      <c r="N2045" s="779"/>
      <c r="O2045" s="779"/>
      <c r="P2045" s="782"/>
      <c r="Q2045" s="782"/>
      <c r="R2045" s="785"/>
      <c r="U2045" s="851"/>
      <c r="V2045" s="852"/>
      <c r="W2045" s="890"/>
      <c r="X2045" s="902"/>
      <c r="Y2045" s="921"/>
      <c r="Z2045" s="494"/>
      <c r="AA2045" s="590"/>
      <c r="AB2045" s="517"/>
      <c r="AC2045" s="518"/>
      <c r="AD2045" s="582"/>
      <c r="AE2045" s="494"/>
      <c r="AF2045" s="494"/>
      <c r="AG2045" s="494"/>
    </row>
    <row r="2046" spans="2:33">
      <c r="B2046" s="786">
        <v>500</v>
      </c>
      <c r="C2046" s="850" t="s">
        <v>1033</v>
      </c>
      <c r="D2046" s="790"/>
      <c r="E2046" s="791">
        <f t="shared" si="151"/>
        <v>0</v>
      </c>
      <c r="F2046" s="777">
        <f>E2046</f>
        <v>0</v>
      </c>
      <c r="G2046" s="793" t="e">
        <f>F2046*(1+$L$5)</f>
        <v>#REF!</v>
      </c>
      <c r="H2046" s="458" t="s">
        <v>207</v>
      </c>
      <c r="I2046" s="261"/>
      <c r="J2046" s="448">
        <f t="shared" si="150"/>
        <v>0</v>
      </c>
      <c r="K2046" s="439" t="e">
        <f>#REF!*(1-$O$5)</f>
        <v>#REF!</v>
      </c>
      <c r="L2046" s="796" t="e">
        <f>SUM(K2046*J2046,J2047*K2047,J2048*K2048,J2049*K2049)</f>
        <v>#REF!</v>
      </c>
      <c r="M2046" s="799">
        <v>1</v>
      </c>
      <c r="N2046" s="777" t="e">
        <f>L2046*M2046</f>
        <v>#REF!</v>
      </c>
      <c r="O2046" s="777" t="e">
        <f>N2046*(1+$R$5)</f>
        <v>#REF!</v>
      </c>
      <c r="P2046" s="780" t="e">
        <f>F2046+N2046</f>
        <v>#REF!</v>
      </c>
      <c r="Q2046" s="780" t="e">
        <f>O2046+G2046</f>
        <v>#REF!</v>
      </c>
      <c r="R2046" s="783" t="e">
        <f>Q2046*(1+$U$5)</f>
        <v>#REF!</v>
      </c>
      <c r="U2046" s="851"/>
      <c r="V2046" s="852"/>
      <c r="W2046" s="890"/>
      <c r="X2046" s="902"/>
      <c r="Y2046" s="921"/>
      <c r="Z2046" s="494"/>
      <c r="AA2046" s="590"/>
      <c r="AB2046" s="517"/>
      <c r="AC2046" s="518"/>
      <c r="AD2046" s="582"/>
      <c r="AE2046" s="494"/>
      <c r="AF2046" s="494"/>
      <c r="AG2046" s="494"/>
    </row>
    <row r="2047" spans="2:33">
      <c r="B2047" s="786"/>
      <c r="C2047" s="850"/>
      <c r="D2047" s="790"/>
      <c r="E2047" s="791"/>
      <c r="F2047" s="778"/>
      <c r="G2047" s="794"/>
      <c r="H2047" s="458" t="s">
        <v>185</v>
      </c>
      <c r="I2047" s="261"/>
      <c r="J2047" s="448">
        <f t="shared" si="150"/>
        <v>0</v>
      </c>
      <c r="K2047" s="439" t="e">
        <f>#REF!*(1-$O$5)</f>
        <v>#REF!</v>
      </c>
      <c r="L2047" s="797"/>
      <c r="M2047" s="800"/>
      <c r="N2047" s="778"/>
      <c r="O2047" s="778"/>
      <c r="P2047" s="781"/>
      <c r="Q2047" s="781"/>
      <c r="R2047" s="784"/>
      <c r="U2047" s="851"/>
      <c r="V2047" s="852"/>
      <c r="W2047" s="890"/>
      <c r="X2047" s="902"/>
      <c r="Y2047" s="921"/>
      <c r="Z2047" s="494"/>
      <c r="AA2047" s="590"/>
      <c r="AB2047" s="517"/>
      <c r="AC2047" s="518"/>
      <c r="AD2047" s="582"/>
      <c r="AE2047" s="494"/>
      <c r="AF2047" s="494"/>
      <c r="AG2047" s="494"/>
    </row>
    <row r="2048" spans="2:33">
      <c r="B2048" s="786"/>
      <c r="C2048" s="850"/>
      <c r="D2048" s="790"/>
      <c r="E2048" s="791"/>
      <c r="F2048" s="778"/>
      <c r="G2048" s="794"/>
      <c r="H2048" s="458" t="s">
        <v>220</v>
      </c>
      <c r="I2048" s="261"/>
      <c r="J2048" s="448">
        <f t="shared" si="150"/>
        <v>0</v>
      </c>
      <c r="K2048" s="439" t="e">
        <f>#REF!*(1-$O$5)</f>
        <v>#REF!</v>
      </c>
      <c r="L2048" s="797"/>
      <c r="M2048" s="800"/>
      <c r="N2048" s="778"/>
      <c r="O2048" s="778"/>
      <c r="P2048" s="781"/>
      <c r="Q2048" s="781"/>
      <c r="R2048" s="784"/>
      <c r="U2048" s="851"/>
      <c r="V2048" s="852"/>
      <c r="W2048" s="890"/>
      <c r="X2048" s="902"/>
      <c r="Y2048" s="921"/>
      <c r="Z2048" s="494"/>
      <c r="AA2048" s="590"/>
      <c r="AB2048" s="517"/>
      <c r="AC2048" s="518"/>
      <c r="AD2048" s="582"/>
      <c r="AE2048" s="494"/>
      <c r="AF2048" s="494"/>
      <c r="AG2048" s="494"/>
    </row>
    <row r="2049" spans="2:33">
      <c r="B2049" s="786"/>
      <c r="C2049" s="850"/>
      <c r="D2049" s="790"/>
      <c r="E2049" s="791"/>
      <c r="F2049" s="779"/>
      <c r="G2049" s="795"/>
      <c r="H2049" s="458" t="s">
        <v>226</v>
      </c>
      <c r="I2049" s="261"/>
      <c r="J2049" s="448">
        <f t="shared" si="150"/>
        <v>0</v>
      </c>
      <c r="K2049" s="439" t="e">
        <f>#REF!*(1-$O$5)</f>
        <v>#REF!</v>
      </c>
      <c r="L2049" s="798"/>
      <c r="M2049" s="801"/>
      <c r="N2049" s="779"/>
      <c r="O2049" s="779"/>
      <c r="P2049" s="782"/>
      <c r="Q2049" s="782"/>
      <c r="R2049" s="785"/>
      <c r="U2049" s="851"/>
      <c r="V2049" s="852"/>
      <c r="W2049" s="890"/>
      <c r="X2049" s="902"/>
      <c r="Y2049" s="921"/>
      <c r="Z2049" s="494"/>
      <c r="AA2049" s="590"/>
      <c r="AB2049" s="517"/>
      <c r="AC2049" s="518"/>
      <c r="AD2049" s="582"/>
      <c r="AE2049" s="494"/>
      <c r="AF2049" s="494"/>
      <c r="AG2049" s="494"/>
    </row>
    <row r="2050" spans="2:33">
      <c r="B2050" s="786">
        <v>501</v>
      </c>
      <c r="C2050" s="850" t="s">
        <v>1034</v>
      </c>
      <c r="D2050" s="790"/>
      <c r="E2050" s="791">
        <f t="shared" si="151"/>
        <v>0</v>
      </c>
      <c r="F2050" s="777">
        <f>E2050</f>
        <v>0</v>
      </c>
      <c r="G2050" s="793" t="e">
        <f>F2050*(1+$L$5)</f>
        <v>#REF!</v>
      </c>
      <c r="H2050" s="458" t="s">
        <v>207</v>
      </c>
      <c r="I2050" s="261"/>
      <c r="J2050" s="448">
        <f t="shared" ref="J2050:J2113" si="152">I2050/60</f>
        <v>0</v>
      </c>
      <c r="K2050" s="439" t="e">
        <f>#REF!*(1-$O$5)</f>
        <v>#REF!</v>
      </c>
      <c r="L2050" s="796" t="e">
        <f>SUM(K2050*J2050,J2051*K2051,J2052*K2052,J2053*K2053)</f>
        <v>#REF!</v>
      </c>
      <c r="M2050" s="799">
        <v>1</v>
      </c>
      <c r="N2050" s="777" t="e">
        <f>L2050*M2050</f>
        <v>#REF!</v>
      </c>
      <c r="O2050" s="777" t="e">
        <f>N2050*(1+$R$5)</f>
        <v>#REF!</v>
      </c>
      <c r="P2050" s="780" t="e">
        <f>F2050+N2050</f>
        <v>#REF!</v>
      </c>
      <c r="Q2050" s="780" t="e">
        <f>O2050+G2050</f>
        <v>#REF!</v>
      </c>
      <c r="R2050" s="783" t="e">
        <f>Q2050*(1+$U$5)</f>
        <v>#REF!</v>
      </c>
      <c r="U2050" s="851"/>
      <c r="V2050" s="852"/>
      <c r="W2050" s="890"/>
      <c r="X2050" s="902"/>
      <c r="Y2050" s="921"/>
      <c r="Z2050" s="494"/>
      <c r="AA2050" s="590"/>
      <c r="AB2050" s="517"/>
      <c r="AC2050" s="518"/>
      <c r="AD2050" s="582"/>
      <c r="AE2050" s="494"/>
      <c r="AF2050" s="494"/>
      <c r="AG2050" s="494"/>
    </row>
    <row r="2051" spans="2:33">
      <c r="B2051" s="786"/>
      <c r="C2051" s="850"/>
      <c r="D2051" s="790"/>
      <c r="E2051" s="791"/>
      <c r="F2051" s="778"/>
      <c r="G2051" s="794"/>
      <c r="H2051" s="458" t="s">
        <v>185</v>
      </c>
      <c r="I2051" s="261"/>
      <c r="J2051" s="448">
        <f t="shared" si="152"/>
        <v>0</v>
      </c>
      <c r="K2051" s="439" t="e">
        <f>#REF!*(1-$O$5)</f>
        <v>#REF!</v>
      </c>
      <c r="L2051" s="797"/>
      <c r="M2051" s="800"/>
      <c r="N2051" s="778"/>
      <c r="O2051" s="778"/>
      <c r="P2051" s="781"/>
      <c r="Q2051" s="781"/>
      <c r="R2051" s="784"/>
      <c r="U2051" s="851"/>
      <c r="V2051" s="852"/>
      <c r="W2051" s="890"/>
      <c r="X2051" s="902"/>
      <c r="Y2051" s="921"/>
      <c r="Z2051" s="494"/>
      <c r="AA2051" s="590"/>
      <c r="AB2051" s="517"/>
      <c r="AC2051" s="518"/>
      <c r="AD2051" s="582"/>
      <c r="AE2051" s="494"/>
      <c r="AF2051" s="494"/>
      <c r="AG2051" s="494"/>
    </row>
    <row r="2052" spans="2:33">
      <c r="B2052" s="786"/>
      <c r="C2052" s="850"/>
      <c r="D2052" s="790"/>
      <c r="E2052" s="791"/>
      <c r="F2052" s="778"/>
      <c r="G2052" s="794"/>
      <c r="H2052" s="458" t="s">
        <v>220</v>
      </c>
      <c r="I2052" s="261"/>
      <c r="J2052" s="448">
        <f t="shared" si="152"/>
        <v>0</v>
      </c>
      <c r="K2052" s="439" t="e">
        <f>#REF!*(1-$O$5)</f>
        <v>#REF!</v>
      </c>
      <c r="L2052" s="797"/>
      <c r="M2052" s="800"/>
      <c r="N2052" s="778"/>
      <c r="O2052" s="778"/>
      <c r="P2052" s="781"/>
      <c r="Q2052" s="781"/>
      <c r="R2052" s="784"/>
      <c r="U2052" s="851"/>
      <c r="V2052" s="852"/>
      <c r="W2052" s="890"/>
      <c r="X2052" s="902"/>
      <c r="Y2052" s="921"/>
      <c r="Z2052" s="494"/>
      <c r="AA2052" s="590"/>
      <c r="AB2052" s="517"/>
      <c r="AC2052" s="518"/>
      <c r="AD2052" s="582"/>
      <c r="AE2052" s="494"/>
      <c r="AF2052" s="494"/>
      <c r="AG2052" s="494"/>
    </row>
    <row r="2053" spans="2:33">
      <c r="B2053" s="786"/>
      <c r="C2053" s="850"/>
      <c r="D2053" s="790"/>
      <c r="E2053" s="791"/>
      <c r="F2053" s="779"/>
      <c r="G2053" s="795"/>
      <c r="H2053" s="458" t="s">
        <v>226</v>
      </c>
      <c r="I2053" s="261"/>
      <c r="J2053" s="448">
        <f t="shared" si="152"/>
        <v>0</v>
      </c>
      <c r="K2053" s="439" t="e">
        <f>#REF!*(1-$O$5)</f>
        <v>#REF!</v>
      </c>
      <c r="L2053" s="798"/>
      <c r="M2053" s="801"/>
      <c r="N2053" s="779"/>
      <c r="O2053" s="779"/>
      <c r="P2053" s="782"/>
      <c r="Q2053" s="782"/>
      <c r="R2053" s="785"/>
      <c r="U2053" s="851"/>
      <c r="V2053" s="852"/>
      <c r="W2053" s="890"/>
      <c r="X2053" s="902"/>
      <c r="Y2053" s="921"/>
      <c r="Z2053" s="494"/>
      <c r="AA2053" s="590"/>
      <c r="AB2053" s="517"/>
      <c r="AC2053" s="518"/>
      <c r="AD2053" s="582"/>
      <c r="AE2053" s="494"/>
      <c r="AF2053" s="494"/>
      <c r="AG2053" s="494"/>
    </row>
    <row r="2054" spans="2:33">
      <c r="B2054" s="786">
        <v>502</v>
      </c>
      <c r="C2054" s="850" t="s">
        <v>1035</v>
      </c>
      <c r="D2054" s="790"/>
      <c r="E2054" s="791">
        <f t="shared" ref="E2054:E2114" si="153">D2054*$I$5</f>
        <v>0</v>
      </c>
      <c r="F2054" s="777">
        <f>E2054</f>
        <v>0</v>
      </c>
      <c r="G2054" s="793" t="e">
        <f>F2054*(1+$L$5)</f>
        <v>#REF!</v>
      </c>
      <c r="H2054" s="458" t="s">
        <v>207</v>
      </c>
      <c r="I2054" s="261"/>
      <c r="J2054" s="448">
        <f t="shared" si="152"/>
        <v>0</v>
      </c>
      <c r="K2054" s="439" t="e">
        <f>#REF!*(1-$O$5)</f>
        <v>#REF!</v>
      </c>
      <c r="L2054" s="796" t="e">
        <f>SUM(K2054*J2054,J2055*K2055,J2056*K2056,J2057*K2057)</f>
        <v>#REF!</v>
      </c>
      <c r="M2054" s="799">
        <v>1</v>
      </c>
      <c r="N2054" s="777" t="e">
        <f>L2054*M2054</f>
        <v>#REF!</v>
      </c>
      <c r="O2054" s="777" t="e">
        <f>N2054*(1+$R$5)</f>
        <v>#REF!</v>
      </c>
      <c r="P2054" s="780" t="e">
        <f>F2054+N2054</f>
        <v>#REF!</v>
      </c>
      <c r="Q2054" s="780" t="e">
        <f>O2054+G2054</f>
        <v>#REF!</v>
      </c>
      <c r="R2054" s="783" t="e">
        <f>Q2054*(1+$U$5)</f>
        <v>#REF!</v>
      </c>
      <c r="U2054" s="851"/>
      <c r="V2054" s="852"/>
      <c r="W2054" s="890"/>
      <c r="X2054" s="902"/>
      <c r="Y2054" s="921"/>
      <c r="Z2054" s="494"/>
      <c r="AA2054" s="590"/>
      <c r="AB2054" s="517"/>
      <c r="AC2054" s="518"/>
      <c r="AD2054" s="582"/>
      <c r="AE2054" s="494"/>
      <c r="AF2054" s="494"/>
      <c r="AG2054" s="494"/>
    </row>
    <row r="2055" spans="2:33">
      <c r="B2055" s="786"/>
      <c r="C2055" s="850"/>
      <c r="D2055" s="790"/>
      <c r="E2055" s="791"/>
      <c r="F2055" s="778"/>
      <c r="G2055" s="794"/>
      <c r="H2055" s="458" t="s">
        <v>185</v>
      </c>
      <c r="I2055" s="261"/>
      <c r="J2055" s="448">
        <f t="shared" si="152"/>
        <v>0</v>
      </c>
      <c r="K2055" s="439" t="e">
        <f>#REF!*(1-$O$5)</f>
        <v>#REF!</v>
      </c>
      <c r="L2055" s="797"/>
      <c r="M2055" s="800"/>
      <c r="N2055" s="778"/>
      <c r="O2055" s="778"/>
      <c r="P2055" s="781"/>
      <c r="Q2055" s="781"/>
      <c r="R2055" s="784"/>
      <c r="U2055" s="851"/>
      <c r="V2055" s="852"/>
      <c r="W2055" s="890"/>
      <c r="X2055" s="902"/>
      <c r="Y2055" s="921"/>
      <c r="Z2055" s="494"/>
      <c r="AA2055" s="590"/>
      <c r="AB2055" s="517"/>
      <c r="AC2055" s="518"/>
      <c r="AD2055" s="582"/>
      <c r="AE2055" s="494"/>
      <c r="AF2055" s="494"/>
      <c r="AG2055" s="494"/>
    </row>
    <row r="2056" spans="2:33">
      <c r="B2056" s="786"/>
      <c r="C2056" s="850"/>
      <c r="D2056" s="790"/>
      <c r="E2056" s="791"/>
      <c r="F2056" s="778"/>
      <c r="G2056" s="794"/>
      <c r="H2056" s="458" t="s">
        <v>220</v>
      </c>
      <c r="I2056" s="261"/>
      <c r="J2056" s="448">
        <f t="shared" si="152"/>
        <v>0</v>
      </c>
      <c r="K2056" s="439" t="e">
        <f>#REF!*(1-$O$5)</f>
        <v>#REF!</v>
      </c>
      <c r="L2056" s="797"/>
      <c r="M2056" s="800"/>
      <c r="N2056" s="778"/>
      <c r="O2056" s="778"/>
      <c r="P2056" s="781"/>
      <c r="Q2056" s="781"/>
      <c r="R2056" s="784"/>
      <c r="U2056" s="851"/>
      <c r="V2056" s="852"/>
      <c r="W2056" s="890"/>
      <c r="X2056" s="902"/>
      <c r="Y2056" s="921"/>
      <c r="Z2056" s="494"/>
      <c r="AA2056" s="590"/>
      <c r="AB2056" s="517"/>
      <c r="AC2056" s="518"/>
      <c r="AD2056" s="582"/>
      <c r="AE2056" s="494"/>
      <c r="AF2056" s="494"/>
      <c r="AG2056" s="494"/>
    </row>
    <row r="2057" spans="2:33">
      <c r="B2057" s="786"/>
      <c r="C2057" s="850"/>
      <c r="D2057" s="790"/>
      <c r="E2057" s="791"/>
      <c r="F2057" s="779"/>
      <c r="G2057" s="795"/>
      <c r="H2057" s="458" t="s">
        <v>226</v>
      </c>
      <c r="I2057" s="261"/>
      <c r="J2057" s="448">
        <f t="shared" si="152"/>
        <v>0</v>
      </c>
      <c r="K2057" s="439" t="e">
        <f>#REF!*(1-$O$5)</f>
        <v>#REF!</v>
      </c>
      <c r="L2057" s="798"/>
      <c r="M2057" s="801"/>
      <c r="N2057" s="779"/>
      <c r="O2057" s="779"/>
      <c r="P2057" s="782"/>
      <c r="Q2057" s="782"/>
      <c r="R2057" s="785"/>
      <c r="U2057" s="851"/>
      <c r="V2057" s="852"/>
      <c r="W2057" s="890"/>
      <c r="X2057" s="902"/>
      <c r="Y2057" s="921"/>
      <c r="Z2057" s="494"/>
      <c r="AA2057" s="590"/>
      <c r="AB2057" s="517"/>
      <c r="AC2057" s="518"/>
      <c r="AD2057" s="582"/>
      <c r="AE2057" s="494"/>
      <c r="AF2057" s="494"/>
      <c r="AG2057" s="494"/>
    </row>
    <row r="2058" spans="2:33">
      <c r="B2058" s="786">
        <v>503</v>
      </c>
      <c r="C2058" s="850" t="s">
        <v>1036</v>
      </c>
      <c r="D2058" s="790"/>
      <c r="E2058" s="791">
        <f t="shared" si="153"/>
        <v>0</v>
      </c>
      <c r="F2058" s="777">
        <f>E2058</f>
        <v>0</v>
      </c>
      <c r="G2058" s="793" t="e">
        <f>F2058*(1+$L$5)</f>
        <v>#REF!</v>
      </c>
      <c r="H2058" s="458" t="s">
        <v>207</v>
      </c>
      <c r="I2058" s="261"/>
      <c r="J2058" s="448">
        <f t="shared" si="152"/>
        <v>0</v>
      </c>
      <c r="K2058" s="439" t="e">
        <f>#REF!*(1-$O$5)</f>
        <v>#REF!</v>
      </c>
      <c r="L2058" s="796" t="e">
        <f>SUM(K2058*J2058,J2059*K2059,J2060*K2060,J2061*K2061)</f>
        <v>#REF!</v>
      </c>
      <c r="M2058" s="799">
        <v>1</v>
      </c>
      <c r="N2058" s="777" t="e">
        <f>L2058*M2058</f>
        <v>#REF!</v>
      </c>
      <c r="O2058" s="777" t="e">
        <f>N2058*(1+$R$5)</f>
        <v>#REF!</v>
      </c>
      <c r="P2058" s="780" t="e">
        <f>F2058+N2058</f>
        <v>#REF!</v>
      </c>
      <c r="Q2058" s="780" t="e">
        <f>O2058+G2058</f>
        <v>#REF!</v>
      </c>
      <c r="R2058" s="783" t="e">
        <f>Q2058*(1+$U$5)</f>
        <v>#REF!</v>
      </c>
      <c r="U2058" s="851"/>
      <c r="V2058" s="852"/>
      <c r="W2058" s="890"/>
      <c r="X2058" s="902"/>
      <c r="Y2058" s="921"/>
      <c r="Z2058" s="494"/>
      <c r="AA2058" s="590"/>
      <c r="AB2058" s="517"/>
      <c r="AC2058" s="518"/>
      <c r="AD2058" s="582"/>
      <c r="AE2058" s="494"/>
      <c r="AF2058" s="494"/>
      <c r="AG2058" s="494"/>
    </row>
    <row r="2059" spans="2:33">
      <c r="B2059" s="786"/>
      <c r="C2059" s="850"/>
      <c r="D2059" s="790"/>
      <c r="E2059" s="791"/>
      <c r="F2059" s="778"/>
      <c r="G2059" s="794"/>
      <c r="H2059" s="458" t="s">
        <v>185</v>
      </c>
      <c r="I2059" s="261"/>
      <c r="J2059" s="448">
        <f t="shared" si="152"/>
        <v>0</v>
      </c>
      <c r="K2059" s="439" t="e">
        <f>#REF!*(1-$O$5)</f>
        <v>#REF!</v>
      </c>
      <c r="L2059" s="797"/>
      <c r="M2059" s="800"/>
      <c r="N2059" s="778"/>
      <c r="O2059" s="778"/>
      <c r="P2059" s="781"/>
      <c r="Q2059" s="781"/>
      <c r="R2059" s="784"/>
      <c r="U2059" s="851"/>
      <c r="V2059" s="852"/>
      <c r="W2059" s="890"/>
      <c r="X2059" s="902"/>
      <c r="Y2059" s="921"/>
      <c r="Z2059" s="494"/>
      <c r="AA2059" s="590"/>
      <c r="AB2059" s="517"/>
      <c r="AC2059" s="518"/>
      <c r="AD2059" s="582"/>
      <c r="AE2059" s="494"/>
      <c r="AF2059" s="494"/>
      <c r="AG2059" s="494"/>
    </row>
    <row r="2060" spans="2:33">
      <c r="B2060" s="786"/>
      <c r="C2060" s="850"/>
      <c r="D2060" s="790"/>
      <c r="E2060" s="791"/>
      <c r="F2060" s="778"/>
      <c r="G2060" s="794"/>
      <c r="H2060" s="458" t="s">
        <v>220</v>
      </c>
      <c r="I2060" s="261"/>
      <c r="J2060" s="448">
        <f t="shared" si="152"/>
        <v>0</v>
      </c>
      <c r="K2060" s="439" t="e">
        <f>#REF!*(1-$O$5)</f>
        <v>#REF!</v>
      </c>
      <c r="L2060" s="797"/>
      <c r="M2060" s="800"/>
      <c r="N2060" s="778"/>
      <c r="O2060" s="778"/>
      <c r="P2060" s="781"/>
      <c r="Q2060" s="781"/>
      <c r="R2060" s="784"/>
      <c r="U2060" s="851"/>
      <c r="V2060" s="852"/>
      <c r="W2060" s="890"/>
      <c r="X2060" s="902"/>
      <c r="Y2060" s="921"/>
      <c r="Z2060" s="494"/>
      <c r="AA2060" s="590"/>
      <c r="AB2060" s="517"/>
      <c r="AC2060" s="518"/>
      <c r="AD2060" s="582"/>
      <c r="AE2060" s="494"/>
      <c r="AF2060" s="494"/>
      <c r="AG2060" s="494"/>
    </row>
    <row r="2061" spans="2:33">
      <c r="B2061" s="786"/>
      <c r="C2061" s="850"/>
      <c r="D2061" s="790"/>
      <c r="E2061" s="791"/>
      <c r="F2061" s="779"/>
      <c r="G2061" s="795"/>
      <c r="H2061" s="458" t="s">
        <v>226</v>
      </c>
      <c r="I2061" s="261"/>
      <c r="J2061" s="448">
        <f t="shared" si="152"/>
        <v>0</v>
      </c>
      <c r="K2061" s="439" t="e">
        <f>#REF!*(1-$O$5)</f>
        <v>#REF!</v>
      </c>
      <c r="L2061" s="798"/>
      <c r="M2061" s="801"/>
      <c r="N2061" s="779"/>
      <c r="O2061" s="779"/>
      <c r="P2061" s="782"/>
      <c r="Q2061" s="782"/>
      <c r="R2061" s="785"/>
      <c r="U2061" s="851"/>
      <c r="V2061" s="852"/>
      <c r="W2061" s="890"/>
      <c r="X2061" s="902"/>
      <c r="Y2061" s="921"/>
      <c r="Z2061" s="494"/>
      <c r="AA2061" s="590"/>
      <c r="AB2061" s="517"/>
      <c r="AC2061" s="518"/>
      <c r="AD2061" s="582"/>
      <c r="AE2061" s="494"/>
      <c r="AF2061" s="494"/>
      <c r="AG2061" s="494"/>
    </row>
    <row r="2062" spans="2:33">
      <c r="B2062" s="786">
        <v>504</v>
      </c>
      <c r="C2062" s="850" t="s">
        <v>1037</v>
      </c>
      <c r="D2062" s="790"/>
      <c r="E2062" s="791">
        <f t="shared" si="153"/>
        <v>0</v>
      </c>
      <c r="F2062" s="777">
        <f>E2062</f>
        <v>0</v>
      </c>
      <c r="G2062" s="793" t="e">
        <f>F2062*(1+$L$5)</f>
        <v>#REF!</v>
      </c>
      <c r="H2062" s="458" t="s">
        <v>207</v>
      </c>
      <c r="I2062" s="261"/>
      <c r="J2062" s="448">
        <f t="shared" si="152"/>
        <v>0</v>
      </c>
      <c r="K2062" s="439" t="e">
        <f>#REF!*(1-$O$5)</f>
        <v>#REF!</v>
      </c>
      <c r="L2062" s="796" t="e">
        <f>SUM(K2062*J2062,J2063*K2063,J2064*K2064,J2065*K2065)</f>
        <v>#REF!</v>
      </c>
      <c r="M2062" s="799">
        <v>1</v>
      </c>
      <c r="N2062" s="777" t="e">
        <f>L2062*M2062</f>
        <v>#REF!</v>
      </c>
      <c r="O2062" s="777" t="e">
        <f>N2062*(1+$R$5)</f>
        <v>#REF!</v>
      </c>
      <c r="P2062" s="780" t="e">
        <f>F2062+N2062</f>
        <v>#REF!</v>
      </c>
      <c r="Q2062" s="780" t="e">
        <f>O2062+G2062</f>
        <v>#REF!</v>
      </c>
      <c r="R2062" s="783" t="e">
        <f>Q2062*(1+$U$5)</f>
        <v>#REF!</v>
      </c>
      <c r="U2062" s="851"/>
      <c r="V2062" s="852"/>
      <c r="W2062" s="890"/>
      <c r="X2062" s="902"/>
      <c r="Y2062" s="921"/>
      <c r="Z2062" s="494"/>
      <c r="AA2062" s="590"/>
      <c r="AB2062" s="517"/>
      <c r="AC2062" s="518"/>
      <c r="AD2062" s="582"/>
      <c r="AE2062" s="494"/>
      <c r="AF2062" s="494"/>
      <c r="AG2062" s="494"/>
    </row>
    <row r="2063" spans="2:33">
      <c r="B2063" s="786"/>
      <c r="C2063" s="850"/>
      <c r="D2063" s="790"/>
      <c r="E2063" s="791"/>
      <c r="F2063" s="778"/>
      <c r="G2063" s="794"/>
      <c r="H2063" s="458" t="s">
        <v>185</v>
      </c>
      <c r="I2063" s="261"/>
      <c r="J2063" s="448">
        <f t="shared" si="152"/>
        <v>0</v>
      </c>
      <c r="K2063" s="439" t="e">
        <f>#REF!*(1-$O$5)</f>
        <v>#REF!</v>
      </c>
      <c r="L2063" s="797"/>
      <c r="M2063" s="800"/>
      <c r="N2063" s="778"/>
      <c r="O2063" s="778"/>
      <c r="P2063" s="781"/>
      <c r="Q2063" s="781"/>
      <c r="R2063" s="784"/>
      <c r="U2063" s="851"/>
      <c r="V2063" s="852"/>
      <c r="W2063" s="890"/>
      <c r="X2063" s="902"/>
      <c r="Y2063" s="921"/>
      <c r="Z2063" s="494"/>
      <c r="AA2063" s="590"/>
      <c r="AB2063" s="517"/>
      <c r="AC2063" s="518"/>
      <c r="AD2063" s="582"/>
      <c r="AE2063" s="494"/>
      <c r="AF2063" s="494"/>
      <c r="AG2063" s="494"/>
    </row>
    <row r="2064" spans="2:33">
      <c r="B2064" s="786"/>
      <c r="C2064" s="850"/>
      <c r="D2064" s="790"/>
      <c r="E2064" s="791"/>
      <c r="F2064" s="778"/>
      <c r="G2064" s="794"/>
      <c r="H2064" s="458" t="s">
        <v>220</v>
      </c>
      <c r="I2064" s="261"/>
      <c r="J2064" s="448">
        <f t="shared" si="152"/>
        <v>0</v>
      </c>
      <c r="K2064" s="439" t="e">
        <f>#REF!*(1-$O$5)</f>
        <v>#REF!</v>
      </c>
      <c r="L2064" s="797"/>
      <c r="M2064" s="800"/>
      <c r="N2064" s="778"/>
      <c r="O2064" s="778"/>
      <c r="P2064" s="781"/>
      <c r="Q2064" s="781"/>
      <c r="R2064" s="784"/>
      <c r="U2064" s="851"/>
      <c r="V2064" s="852"/>
      <c r="W2064" s="890"/>
      <c r="X2064" s="902"/>
      <c r="Y2064" s="921"/>
      <c r="Z2064" s="494"/>
      <c r="AA2064" s="590"/>
      <c r="AB2064" s="517"/>
      <c r="AC2064" s="518"/>
      <c r="AD2064" s="582"/>
      <c r="AE2064" s="494"/>
      <c r="AF2064" s="494"/>
      <c r="AG2064" s="494"/>
    </row>
    <row r="2065" spans="2:33">
      <c r="B2065" s="786"/>
      <c r="C2065" s="850"/>
      <c r="D2065" s="790"/>
      <c r="E2065" s="791"/>
      <c r="F2065" s="779"/>
      <c r="G2065" s="795"/>
      <c r="H2065" s="458" t="s">
        <v>226</v>
      </c>
      <c r="I2065" s="261"/>
      <c r="J2065" s="448">
        <f t="shared" si="152"/>
        <v>0</v>
      </c>
      <c r="K2065" s="439" t="e">
        <f>#REF!*(1-$O$5)</f>
        <v>#REF!</v>
      </c>
      <c r="L2065" s="798"/>
      <c r="M2065" s="801"/>
      <c r="N2065" s="779"/>
      <c r="O2065" s="779"/>
      <c r="P2065" s="782"/>
      <c r="Q2065" s="782"/>
      <c r="R2065" s="785"/>
      <c r="U2065" s="851"/>
      <c r="V2065" s="852"/>
      <c r="W2065" s="890"/>
      <c r="X2065" s="902"/>
      <c r="Y2065" s="921"/>
      <c r="Z2065" s="494"/>
      <c r="AA2065" s="590"/>
      <c r="AB2065" s="517"/>
      <c r="AC2065" s="518"/>
      <c r="AD2065" s="582"/>
      <c r="AE2065" s="494"/>
      <c r="AF2065" s="494"/>
      <c r="AG2065" s="494"/>
    </row>
    <row r="2066" spans="2:33">
      <c r="B2066" s="786">
        <v>505</v>
      </c>
      <c r="C2066" s="850" t="s">
        <v>1038</v>
      </c>
      <c r="D2066" s="790"/>
      <c r="E2066" s="791">
        <f t="shared" si="153"/>
        <v>0</v>
      </c>
      <c r="F2066" s="777">
        <f>E2066</f>
        <v>0</v>
      </c>
      <c r="G2066" s="793" t="e">
        <f>F2066*(1+$L$5)</f>
        <v>#REF!</v>
      </c>
      <c r="H2066" s="458" t="s">
        <v>207</v>
      </c>
      <c r="I2066" s="261"/>
      <c r="J2066" s="448">
        <f t="shared" si="152"/>
        <v>0</v>
      </c>
      <c r="K2066" s="439" t="e">
        <f>#REF!*(1-$O$5)</f>
        <v>#REF!</v>
      </c>
      <c r="L2066" s="796" t="e">
        <f>SUM(K2066*J2066,J2067*K2067,J2068*K2068,J2069*K2069)</f>
        <v>#REF!</v>
      </c>
      <c r="M2066" s="799">
        <v>1</v>
      </c>
      <c r="N2066" s="777" t="e">
        <f>L2066*M2066</f>
        <v>#REF!</v>
      </c>
      <c r="O2066" s="777" t="e">
        <f>N2066*(1+$R$5)</f>
        <v>#REF!</v>
      </c>
      <c r="P2066" s="780" t="e">
        <f>F2066+N2066</f>
        <v>#REF!</v>
      </c>
      <c r="Q2066" s="780" t="e">
        <f>O2066+G2066</f>
        <v>#REF!</v>
      </c>
      <c r="R2066" s="783" t="e">
        <f>Q2066*(1+$U$5)</f>
        <v>#REF!</v>
      </c>
      <c r="U2066" s="851"/>
      <c r="V2066" s="852"/>
      <c r="W2066" s="890"/>
      <c r="X2066" s="902"/>
      <c r="Y2066" s="921"/>
      <c r="Z2066" s="494"/>
      <c r="AA2066" s="590"/>
      <c r="AB2066" s="517"/>
      <c r="AC2066" s="518"/>
      <c r="AD2066" s="582"/>
      <c r="AE2066" s="494"/>
      <c r="AF2066" s="494"/>
      <c r="AG2066" s="494"/>
    </row>
    <row r="2067" spans="2:33">
      <c r="B2067" s="786"/>
      <c r="C2067" s="850"/>
      <c r="D2067" s="790"/>
      <c r="E2067" s="791"/>
      <c r="F2067" s="778"/>
      <c r="G2067" s="794"/>
      <c r="H2067" s="458" t="s">
        <v>185</v>
      </c>
      <c r="I2067" s="261"/>
      <c r="J2067" s="448">
        <f t="shared" si="152"/>
        <v>0</v>
      </c>
      <c r="K2067" s="439" t="e">
        <f>#REF!*(1-$O$5)</f>
        <v>#REF!</v>
      </c>
      <c r="L2067" s="797"/>
      <c r="M2067" s="800"/>
      <c r="N2067" s="778"/>
      <c r="O2067" s="778"/>
      <c r="P2067" s="781"/>
      <c r="Q2067" s="781"/>
      <c r="R2067" s="784"/>
      <c r="U2067" s="851"/>
      <c r="V2067" s="852"/>
      <c r="W2067" s="890"/>
      <c r="X2067" s="902"/>
      <c r="Y2067" s="921"/>
      <c r="Z2067" s="494"/>
      <c r="AA2067" s="590"/>
      <c r="AB2067" s="517"/>
      <c r="AC2067" s="518"/>
      <c r="AD2067" s="582"/>
      <c r="AE2067" s="494"/>
      <c r="AF2067" s="494"/>
      <c r="AG2067" s="494"/>
    </row>
    <row r="2068" spans="2:33">
      <c r="B2068" s="786"/>
      <c r="C2068" s="850"/>
      <c r="D2068" s="790"/>
      <c r="E2068" s="791"/>
      <c r="F2068" s="778"/>
      <c r="G2068" s="794"/>
      <c r="H2068" s="458" t="s">
        <v>220</v>
      </c>
      <c r="I2068" s="261"/>
      <c r="J2068" s="448">
        <f t="shared" si="152"/>
        <v>0</v>
      </c>
      <c r="K2068" s="439" t="e">
        <f>#REF!*(1-$O$5)</f>
        <v>#REF!</v>
      </c>
      <c r="L2068" s="797"/>
      <c r="M2068" s="800"/>
      <c r="N2068" s="778"/>
      <c r="O2068" s="778"/>
      <c r="P2068" s="781"/>
      <c r="Q2068" s="781"/>
      <c r="R2068" s="784"/>
      <c r="U2068" s="851"/>
      <c r="V2068" s="852"/>
      <c r="W2068" s="890"/>
      <c r="X2068" s="902"/>
      <c r="Y2068" s="921"/>
      <c r="Z2068" s="494"/>
      <c r="AA2068" s="590"/>
      <c r="AB2068" s="517"/>
      <c r="AC2068" s="518"/>
      <c r="AD2068" s="582"/>
      <c r="AE2068" s="494"/>
      <c r="AF2068" s="494"/>
      <c r="AG2068" s="494"/>
    </row>
    <row r="2069" spans="2:33">
      <c r="B2069" s="786"/>
      <c r="C2069" s="850"/>
      <c r="D2069" s="790"/>
      <c r="E2069" s="791"/>
      <c r="F2069" s="779"/>
      <c r="G2069" s="795"/>
      <c r="H2069" s="458" t="s">
        <v>226</v>
      </c>
      <c r="I2069" s="261"/>
      <c r="J2069" s="448">
        <f t="shared" si="152"/>
        <v>0</v>
      </c>
      <c r="K2069" s="439" t="e">
        <f>#REF!*(1-$O$5)</f>
        <v>#REF!</v>
      </c>
      <c r="L2069" s="798"/>
      <c r="M2069" s="801"/>
      <c r="N2069" s="779"/>
      <c r="O2069" s="779"/>
      <c r="P2069" s="782"/>
      <c r="Q2069" s="782"/>
      <c r="R2069" s="785"/>
      <c r="U2069" s="851"/>
      <c r="V2069" s="852"/>
      <c r="W2069" s="890"/>
      <c r="X2069" s="902"/>
      <c r="Y2069" s="921"/>
      <c r="Z2069" s="494"/>
      <c r="AA2069" s="590"/>
      <c r="AB2069" s="517"/>
      <c r="AC2069" s="518"/>
      <c r="AD2069" s="582"/>
      <c r="AE2069" s="494"/>
      <c r="AF2069" s="494"/>
      <c r="AG2069" s="494"/>
    </row>
    <row r="2070" spans="2:33">
      <c r="B2070" s="786">
        <v>506</v>
      </c>
      <c r="C2070" s="850" t="s">
        <v>1039</v>
      </c>
      <c r="D2070" s="790"/>
      <c r="E2070" s="791">
        <f t="shared" si="153"/>
        <v>0</v>
      </c>
      <c r="F2070" s="777">
        <f>E2070</f>
        <v>0</v>
      </c>
      <c r="G2070" s="793" t="e">
        <f>F2070*(1+$L$5)</f>
        <v>#REF!</v>
      </c>
      <c r="H2070" s="458" t="s">
        <v>207</v>
      </c>
      <c r="I2070" s="261"/>
      <c r="J2070" s="448">
        <f t="shared" si="152"/>
        <v>0</v>
      </c>
      <c r="K2070" s="439" t="e">
        <f>#REF!*(1-$O$5)</f>
        <v>#REF!</v>
      </c>
      <c r="L2070" s="796" t="e">
        <f>SUM(K2070*J2070,J2071*K2071,J2072*K2072,J2073*K2073)</f>
        <v>#REF!</v>
      </c>
      <c r="M2070" s="799">
        <v>1</v>
      </c>
      <c r="N2070" s="777" t="e">
        <f>L2070*M2070</f>
        <v>#REF!</v>
      </c>
      <c r="O2070" s="777" t="e">
        <f>N2070*(1+$R$5)</f>
        <v>#REF!</v>
      </c>
      <c r="P2070" s="780" t="e">
        <f>F2070+N2070</f>
        <v>#REF!</v>
      </c>
      <c r="Q2070" s="780" t="e">
        <f>O2070+G2070</f>
        <v>#REF!</v>
      </c>
      <c r="R2070" s="783" t="e">
        <f>Q2070*(1+$U$5)</f>
        <v>#REF!</v>
      </c>
      <c r="U2070" s="851"/>
      <c r="V2070" s="852"/>
      <c r="W2070" s="890"/>
      <c r="X2070" s="902"/>
      <c r="Y2070" s="921"/>
      <c r="Z2070" s="494"/>
      <c r="AA2070" s="590"/>
      <c r="AB2070" s="517"/>
      <c r="AC2070" s="518"/>
      <c r="AD2070" s="582"/>
      <c r="AE2070" s="494"/>
      <c r="AF2070" s="494"/>
      <c r="AG2070" s="494"/>
    </row>
    <row r="2071" spans="2:33">
      <c r="B2071" s="786"/>
      <c r="C2071" s="850"/>
      <c r="D2071" s="790"/>
      <c r="E2071" s="791"/>
      <c r="F2071" s="778"/>
      <c r="G2071" s="794"/>
      <c r="H2071" s="458" t="s">
        <v>185</v>
      </c>
      <c r="I2071" s="261"/>
      <c r="J2071" s="448">
        <f t="shared" si="152"/>
        <v>0</v>
      </c>
      <c r="K2071" s="439" t="e">
        <f>#REF!*(1-$O$5)</f>
        <v>#REF!</v>
      </c>
      <c r="L2071" s="797"/>
      <c r="M2071" s="800"/>
      <c r="N2071" s="778"/>
      <c r="O2071" s="778"/>
      <c r="P2071" s="781"/>
      <c r="Q2071" s="781"/>
      <c r="R2071" s="784"/>
      <c r="U2071" s="851"/>
      <c r="V2071" s="852"/>
      <c r="W2071" s="890"/>
      <c r="X2071" s="902"/>
      <c r="Y2071" s="921"/>
      <c r="Z2071" s="494"/>
      <c r="AA2071" s="590"/>
      <c r="AB2071" s="517"/>
      <c r="AC2071" s="518"/>
      <c r="AD2071" s="582"/>
      <c r="AE2071" s="494"/>
      <c r="AF2071" s="494"/>
      <c r="AG2071" s="494"/>
    </row>
    <row r="2072" spans="2:33">
      <c r="B2072" s="786"/>
      <c r="C2072" s="850"/>
      <c r="D2072" s="790"/>
      <c r="E2072" s="791"/>
      <c r="F2072" s="778"/>
      <c r="G2072" s="794"/>
      <c r="H2072" s="458" t="s">
        <v>220</v>
      </c>
      <c r="I2072" s="261"/>
      <c r="J2072" s="448">
        <f t="shared" si="152"/>
        <v>0</v>
      </c>
      <c r="K2072" s="439" t="e">
        <f>#REF!*(1-$O$5)</f>
        <v>#REF!</v>
      </c>
      <c r="L2072" s="797"/>
      <c r="M2072" s="800"/>
      <c r="N2072" s="778"/>
      <c r="O2072" s="778"/>
      <c r="P2072" s="781"/>
      <c r="Q2072" s="781"/>
      <c r="R2072" s="784"/>
      <c r="U2072" s="851"/>
      <c r="V2072" s="852"/>
      <c r="W2072" s="890"/>
      <c r="X2072" s="902"/>
      <c r="Y2072" s="921"/>
      <c r="Z2072" s="494"/>
      <c r="AA2072" s="590"/>
      <c r="AB2072" s="517"/>
      <c r="AC2072" s="518"/>
      <c r="AD2072" s="582"/>
      <c r="AE2072" s="494"/>
      <c r="AF2072" s="494"/>
      <c r="AG2072" s="494"/>
    </row>
    <row r="2073" spans="2:33">
      <c r="B2073" s="786"/>
      <c r="C2073" s="850"/>
      <c r="D2073" s="790"/>
      <c r="E2073" s="791"/>
      <c r="F2073" s="779"/>
      <c r="G2073" s="795"/>
      <c r="H2073" s="458" t="s">
        <v>226</v>
      </c>
      <c r="I2073" s="261"/>
      <c r="J2073" s="448">
        <f t="shared" si="152"/>
        <v>0</v>
      </c>
      <c r="K2073" s="439" t="e">
        <f>#REF!*(1-$O$5)</f>
        <v>#REF!</v>
      </c>
      <c r="L2073" s="798"/>
      <c r="M2073" s="801"/>
      <c r="N2073" s="779"/>
      <c r="O2073" s="779"/>
      <c r="P2073" s="782"/>
      <c r="Q2073" s="782"/>
      <c r="R2073" s="785"/>
      <c r="U2073" s="851"/>
      <c r="V2073" s="852"/>
      <c r="W2073" s="890"/>
      <c r="X2073" s="902"/>
      <c r="Y2073" s="921"/>
      <c r="Z2073" s="494"/>
      <c r="AA2073" s="590"/>
      <c r="AB2073" s="517"/>
      <c r="AC2073" s="518"/>
      <c r="AD2073" s="582"/>
      <c r="AE2073" s="494"/>
      <c r="AF2073" s="494"/>
      <c r="AG2073" s="494"/>
    </row>
    <row r="2074" spans="2:33">
      <c r="B2074" s="786">
        <v>507</v>
      </c>
      <c r="C2074" s="850" t="s">
        <v>1040</v>
      </c>
      <c r="D2074" s="790"/>
      <c r="E2074" s="791">
        <f t="shared" si="153"/>
        <v>0</v>
      </c>
      <c r="F2074" s="777">
        <f>E2074</f>
        <v>0</v>
      </c>
      <c r="G2074" s="793" t="e">
        <f>F2074*(1+$L$5)</f>
        <v>#REF!</v>
      </c>
      <c r="H2074" s="458" t="s">
        <v>207</v>
      </c>
      <c r="I2074" s="261"/>
      <c r="J2074" s="448">
        <f t="shared" si="152"/>
        <v>0</v>
      </c>
      <c r="K2074" s="439" t="e">
        <f>#REF!*(1-$O$5)</f>
        <v>#REF!</v>
      </c>
      <c r="L2074" s="796" t="e">
        <f>SUM(K2074*J2074,J2075*K2075,J2076*K2076,J2077*K2077)</f>
        <v>#REF!</v>
      </c>
      <c r="M2074" s="799">
        <v>1</v>
      </c>
      <c r="N2074" s="777" t="e">
        <f>L2074*M2074</f>
        <v>#REF!</v>
      </c>
      <c r="O2074" s="777" t="e">
        <f>N2074*(1+$R$5)</f>
        <v>#REF!</v>
      </c>
      <c r="P2074" s="780" t="e">
        <f>F2074+N2074</f>
        <v>#REF!</v>
      </c>
      <c r="Q2074" s="780" t="e">
        <f>O2074+G2074</f>
        <v>#REF!</v>
      </c>
      <c r="R2074" s="783" t="e">
        <f>Q2074*(1+$U$5)</f>
        <v>#REF!</v>
      </c>
      <c r="U2074" s="851"/>
      <c r="V2074" s="852"/>
      <c r="W2074" s="890"/>
      <c r="X2074" s="902"/>
      <c r="Y2074" s="921"/>
      <c r="Z2074" s="494"/>
      <c r="AA2074" s="590"/>
      <c r="AB2074" s="517"/>
      <c r="AC2074" s="518"/>
      <c r="AD2074" s="582"/>
      <c r="AE2074" s="494"/>
      <c r="AF2074" s="494"/>
      <c r="AG2074" s="494"/>
    </row>
    <row r="2075" spans="2:33">
      <c r="B2075" s="786"/>
      <c r="C2075" s="850"/>
      <c r="D2075" s="790"/>
      <c r="E2075" s="791"/>
      <c r="F2075" s="778"/>
      <c r="G2075" s="794"/>
      <c r="H2075" s="458" t="s">
        <v>185</v>
      </c>
      <c r="I2075" s="261"/>
      <c r="J2075" s="448">
        <f t="shared" si="152"/>
        <v>0</v>
      </c>
      <c r="K2075" s="439" t="e">
        <f>#REF!*(1-$O$5)</f>
        <v>#REF!</v>
      </c>
      <c r="L2075" s="797"/>
      <c r="M2075" s="800"/>
      <c r="N2075" s="778"/>
      <c r="O2075" s="778"/>
      <c r="P2075" s="781"/>
      <c r="Q2075" s="781"/>
      <c r="R2075" s="784"/>
      <c r="U2075" s="851"/>
      <c r="V2075" s="852"/>
      <c r="W2075" s="890"/>
      <c r="X2075" s="902"/>
      <c r="Y2075" s="921"/>
      <c r="Z2075" s="494"/>
      <c r="AA2075" s="590"/>
      <c r="AB2075" s="517"/>
      <c r="AC2075" s="518"/>
      <c r="AD2075" s="582"/>
      <c r="AE2075" s="494"/>
      <c r="AF2075" s="494"/>
      <c r="AG2075" s="494"/>
    </row>
    <row r="2076" spans="2:33">
      <c r="B2076" s="786"/>
      <c r="C2076" s="850"/>
      <c r="D2076" s="790"/>
      <c r="E2076" s="791"/>
      <c r="F2076" s="778"/>
      <c r="G2076" s="794"/>
      <c r="H2076" s="458" t="s">
        <v>220</v>
      </c>
      <c r="I2076" s="261"/>
      <c r="J2076" s="448">
        <f t="shared" si="152"/>
        <v>0</v>
      </c>
      <c r="K2076" s="439" t="e">
        <f>#REF!*(1-$O$5)</f>
        <v>#REF!</v>
      </c>
      <c r="L2076" s="797"/>
      <c r="M2076" s="800"/>
      <c r="N2076" s="778"/>
      <c r="O2076" s="778"/>
      <c r="P2076" s="781"/>
      <c r="Q2076" s="781"/>
      <c r="R2076" s="784"/>
      <c r="U2076" s="851"/>
      <c r="V2076" s="852"/>
      <c r="W2076" s="890"/>
      <c r="X2076" s="902"/>
      <c r="Y2076" s="921"/>
      <c r="Z2076" s="494"/>
      <c r="AA2076" s="590"/>
      <c r="AB2076" s="517"/>
      <c r="AC2076" s="518"/>
      <c r="AD2076" s="582"/>
      <c r="AE2076" s="494"/>
      <c r="AF2076" s="494"/>
      <c r="AG2076" s="494"/>
    </row>
    <row r="2077" spans="2:33">
      <c r="B2077" s="786"/>
      <c r="C2077" s="850"/>
      <c r="D2077" s="790"/>
      <c r="E2077" s="791"/>
      <c r="F2077" s="779"/>
      <c r="G2077" s="795"/>
      <c r="H2077" s="458" t="s">
        <v>226</v>
      </c>
      <c r="I2077" s="261"/>
      <c r="J2077" s="448">
        <f t="shared" si="152"/>
        <v>0</v>
      </c>
      <c r="K2077" s="439" t="e">
        <f>#REF!*(1-$O$5)</f>
        <v>#REF!</v>
      </c>
      <c r="L2077" s="798"/>
      <c r="M2077" s="801"/>
      <c r="N2077" s="779"/>
      <c r="O2077" s="779"/>
      <c r="P2077" s="782"/>
      <c r="Q2077" s="782"/>
      <c r="R2077" s="785"/>
      <c r="U2077" s="851"/>
      <c r="V2077" s="852"/>
      <c r="W2077" s="890"/>
      <c r="X2077" s="902"/>
      <c r="Y2077" s="921"/>
      <c r="Z2077" s="494"/>
      <c r="AA2077" s="590"/>
      <c r="AB2077" s="517"/>
      <c r="AC2077" s="518"/>
      <c r="AD2077" s="582"/>
      <c r="AE2077" s="494"/>
      <c r="AF2077" s="494"/>
      <c r="AG2077" s="494"/>
    </row>
    <row r="2078" spans="2:33">
      <c r="B2078" s="786">
        <v>508</v>
      </c>
      <c r="C2078" s="850" t="s">
        <v>1041</v>
      </c>
      <c r="D2078" s="790"/>
      <c r="E2078" s="791">
        <f t="shared" si="153"/>
        <v>0</v>
      </c>
      <c r="F2078" s="777">
        <f>E2078</f>
        <v>0</v>
      </c>
      <c r="G2078" s="793" t="e">
        <f>F2078*(1+$L$5)</f>
        <v>#REF!</v>
      </c>
      <c r="H2078" s="458" t="s">
        <v>207</v>
      </c>
      <c r="I2078" s="261"/>
      <c r="J2078" s="448">
        <f t="shared" si="152"/>
        <v>0</v>
      </c>
      <c r="K2078" s="439" t="e">
        <f>#REF!*(1-$O$5)</f>
        <v>#REF!</v>
      </c>
      <c r="L2078" s="796" t="e">
        <f>SUM(K2078*J2078,J2079*K2079,J2080*K2080,J2081*K2081)</f>
        <v>#REF!</v>
      </c>
      <c r="M2078" s="799">
        <v>1</v>
      </c>
      <c r="N2078" s="777" t="e">
        <f>L2078*M2078</f>
        <v>#REF!</v>
      </c>
      <c r="O2078" s="777" t="e">
        <f>N2078*(1+$R$5)</f>
        <v>#REF!</v>
      </c>
      <c r="P2078" s="780" t="e">
        <f>F2078+N2078</f>
        <v>#REF!</v>
      </c>
      <c r="Q2078" s="780" t="e">
        <f>O2078+G2078</f>
        <v>#REF!</v>
      </c>
      <c r="R2078" s="783" t="e">
        <f>Q2078*(1+$U$5)</f>
        <v>#REF!</v>
      </c>
      <c r="U2078" s="851"/>
      <c r="V2078" s="852"/>
      <c r="W2078" s="890"/>
      <c r="X2078" s="902"/>
      <c r="Y2078" s="921"/>
      <c r="Z2078" s="494"/>
      <c r="AA2078" s="590"/>
      <c r="AB2078" s="517"/>
      <c r="AC2078" s="518"/>
      <c r="AD2078" s="582"/>
      <c r="AE2078" s="494"/>
      <c r="AF2078" s="494"/>
      <c r="AG2078" s="494"/>
    </row>
    <row r="2079" spans="2:33">
      <c r="B2079" s="786"/>
      <c r="C2079" s="850"/>
      <c r="D2079" s="790"/>
      <c r="E2079" s="791"/>
      <c r="F2079" s="778"/>
      <c r="G2079" s="794"/>
      <c r="H2079" s="458" t="s">
        <v>185</v>
      </c>
      <c r="I2079" s="261"/>
      <c r="J2079" s="448">
        <f t="shared" si="152"/>
        <v>0</v>
      </c>
      <c r="K2079" s="439" t="e">
        <f>#REF!*(1-$O$5)</f>
        <v>#REF!</v>
      </c>
      <c r="L2079" s="797"/>
      <c r="M2079" s="800"/>
      <c r="N2079" s="778"/>
      <c r="O2079" s="778"/>
      <c r="P2079" s="781"/>
      <c r="Q2079" s="781"/>
      <c r="R2079" s="784"/>
      <c r="U2079" s="851"/>
      <c r="V2079" s="852"/>
      <c r="W2079" s="890"/>
      <c r="X2079" s="902"/>
      <c r="Y2079" s="921"/>
      <c r="Z2079" s="494"/>
      <c r="AA2079" s="590"/>
      <c r="AB2079" s="517"/>
      <c r="AC2079" s="518"/>
      <c r="AD2079" s="582"/>
      <c r="AE2079" s="494"/>
      <c r="AF2079" s="494"/>
      <c r="AG2079" s="494"/>
    </row>
    <row r="2080" spans="2:33">
      <c r="B2080" s="786"/>
      <c r="C2080" s="850"/>
      <c r="D2080" s="790"/>
      <c r="E2080" s="791"/>
      <c r="F2080" s="778"/>
      <c r="G2080" s="794"/>
      <c r="H2080" s="458" t="s">
        <v>220</v>
      </c>
      <c r="I2080" s="261"/>
      <c r="J2080" s="448">
        <f t="shared" si="152"/>
        <v>0</v>
      </c>
      <c r="K2080" s="439" t="e">
        <f>#REF!*(1-$O$5)</f>
        <v>#REF!</v>
      </c>
      <c r="L2080" s="797"/>
      <c r="M2080" s="800"/>
      <c r="N2080" s="778"/>
      <c r="O2080" s="778"/>
      <c r="P2080" s="781"/>
      <c r="Q2080" s="781"/>
      <c r="R2080" s="784"/>
      <c r="U2080" s="851"/>
      <c r="V2080" s="852"/>
      <c r="W2080" s="890"/>
      <c r="X2080" s="902"/>
      <c r="Y2080" s="921"/>
      <c r="Z2080" s="494"/>
      <c r="AA2080" s="590"/>
      <c r="AB2080" s="517"/>
      <c r="AC2080" s="518"/>
      <c r="AD2080" s="582"/>
      <c r="AE2080" s="494"/>
      <c r="AF2080" s="494"/>
      <c r="AG2080" s="494"/>
    </row>
    <row r="2081" spans="2:33">
      <c r="B2081" s="786"/>
      <c r="C2081" s="850"/>
      <c r="D2081" s="790"/>
      <c r="E2081" s="791"/>
      <c r="F2081" s="779"/>
      <c r="G2081" s="795"/>
      <c r="H2081" s="458" t="s">
        <v>226</v>
      </c>
      <c r="I2081" s="261"/>
      <c r="J2081" s="448">
        <f t="shared" si="152"/>
        <v>0</v>
      </c>
      <c r="K2081" s="439" t="e">
        <f>#REF!*(1-$O$5)</f>
        <v>#REF!</v>
      </c>
      <c r="L2081" s="798"/>
      <c r="M2081" s="801"/>
      <c r="N2081" s="779"/>
      <c r="O2081" s="779"/>
      <c r="P2081" s="782"/>
      <c r="Q2081" s="782"/>
      <c r="R2081" s="785"/>
      <c r="U2081" s="851"/>
      <c r="V2081" s="852"/>
      <c r="W2081" s="890"/>
      <c r="X2081" s="902"/>
      <c r="Y2081" s="921"/>
      <c r="Z2081" s="494"/>
      <c r="AA2081" s="590"/>
      <c r="AB2081" s="517"/>
      <c r="AC2081" s="518"/>
      <c r="AD2081" s="582"/>
      <c r="AE2081" s="494"/>
      <c r="AF2081" s="494"/>
      <c r="AG2081" s="494"/>
    </row>
    <row r="2082" spans="2:33">
      <c r="B2082" s="786">
        <v>509</v>
      </c>
      <c r="C2082" s="850" t="s">
        <v>1042</v>
      </c>
      <c r="D2082" s="790"/>
      <c r="E2082" s="791">
        <f t="shared" si="153"/>
        <v>0</v>
      </c>
      <c r="F2082" s="777">
        <f>E2082</f>
        <v>0</v>
      </c>
      <c r="G2082" s="793" t="e">
        <f>F2082*(1+$L$5)</f>
        <v>#REF!</v>
      </c>
      <c r="H2082" s="458" t="s">
        <v>207</v>
      </c>
      <c r="I2082" s="261"/>
      <c r="J2082" s="448">
        <f t="shared" si="152"/>
        <v>0</v>
      </c>
      <c r="K2082" s="439" t="e">
        <f>#REF!*(1-$O$5)</f>
        <v>#REF!</v>
      </c>
      <c r="L2082" s="796" t="e">
        <f>SUM(K2082*J2082,J2083*K2083,J2084*K2084,J2085*K2085)</f>
        <v>#REF!</v>
      </c>
      <c r="M2082" s="799">
        <v>1</v>
      </c>
      <c r="N2082" s="777" t="e">
        <f>L2082*M2082</f>
        <v>#REF!</v>
      </c>
      <c r="O2082" s="777" t="e">
        <f>N2082*(1+$R$5)</f>
        <v>#REF!</v>
      </c>
      <c r="P2082" s="780" t="e">
        <f>F2082+N2082</f>
        <v>#REF!</v>
      </c>
      <c r="Q2082" s="780" t="e">
        <f>O2082+G2082</f>
        <v>#REF!</v>
      </c>
      <c r="R2082" s="783" t="e">
        <f>Q2082*(1+$U$5)</f>
        <v>#REF!</v>
      </c>
      <c r="U2082" s="851"/>
      <c r="V2082" s="852"/>
      <c r="W2082" s="890"/>
      <c r="X2082" s="902"/>
      <c r="Y2082" s="921"/>
      <c r="Z2082" s="494"/>
      <c r="AA2082" s="590"/>
      <c r="AB2082" s="517"/>
      <c r="AC2082" s="518"/>
      <c r="AD2082" s="582"/>
      <c r="AE2082" s="494"/>
      <c r="AF2082" s="494"/>
      <c r="AG2082" s="494"/>
    </row>
    <row r="2083" spans="2:33">
      <c r="B2083" s="786"/>
      <c r="C2083" s="850"/>
      <c r="D2083" s="790"/>
      <c r="E2083" s="791"/>
      <c r="F2083" s="778"/>
      <c r="G2083" s="794"/>
      <c r="H2083" s="458" t="s">
        <v>185</v>
      </c>
      <c r="I2083" s="261"/>
      <c r="J2083" s="448">
        <f t="shared" si="152"/>
        <v>0</v>
      </c>
      <c r="K2083" s="439" t="e">
        <f>#REF!*(1-$O$5)</f>
        <v>#REF!</v>
      </c>
      <c r="L2083" s="797"/>
      <c r="M2083" s="800"/>
      <c r="N2083" s="778"/>
      <c r="O2083" s="778"/>
      <c r="P2083" s="781"/>
      <c r="Q2083" s="781"/>
      <c r="R2083" s="784"/>
      <c r="U2083" s="851"/>
      <c r="V2083" s="852"/>
      <c r="W2083" s="890"/>
      <c r="X2083" s="902"/>
      <c r="Y2083" s="921"/>
      <c r="Z2083" s="494"/>
      <c r="AA2083" s="590"/>
      <c r="AB2083" s="517"/>
      <c r="AC2083" s="518"/>
      <c r="AD2083" s="582"/>
      <c r="AE2083" s="494"/>
      <c r="AF2083" s="494"/>
      <c r="AG2083" s="494"/>
    </row>
    <row r="2084" spans="2:33">
      <c r="B2084" s="786"/>
      <c r="C2084" s="850"/>
      <c r="D2084" s="790"/>
      <c r="E2084" s="791"/>
      <c r="F2084" s="778"/>
      <c r="G2084" s="794"/>
      <c r="H2084" s="458" t="s">
        <v>220</v>
      </c>
      <c r="I2084" s="261"/>
      <c r="J2084" s="448">
        <f t="shared" si="152"/>
        <v>0</v>
      </c>
      <c r="K2084" s="439" t="e">
        <f>#REF!*(1-$O$5)</f>
        <v>#REF!</v>
      </c>
      <c r="L2084" s="797"/>
      <c r="M2084" s="800"/>
      <c r="N2084" s="778"/>
      <c r="O2084" s="778"/>
      <c r="P2084" s="781"/>
      <c r="Q2084" s="781"/>
      <c r="R2084" s="784"/>
      <c r="U2084" s="851"/>
      <c r="V2084" s="852"/>
      <c r="W2084" s="890"/>
      <c r="X2084" s="902"/>
      <c r="Y2084" s="921"/>
      <c r="Z2084" s="494"/>
      <c r="AA2084" s="590"/>
      <c r="AB2084" s="517"/>
      <c r="AC2084" s="518"/>
      <c r="AD2084" s="582"/>
      <c r="AE2084" s="494"/>
      <c r="AF2084" s="494"/>
      <c r="AG2084" s="494"/>
    </row>
    <row r="2085" spans="2:33">
      <c r="B2085" s="786"/>
      <c r="C2085" s="850"/>
      <c r="D2085" s="790"/>
      <c r="E2085" s="791"/>
      <c r="F2085" s="779"/>
      <c r="G2085" s="795"/>
      <c r="H2085" s="458" t="s">
        <v>226</v>
      </c>
      <c r="I2085" s="261"/>
      <c r="J2085" s="448">
        <f t="shared" si="152"/>
        <v>0</v>
      </c>
      <c r="K2085" s="439" t="e">
        <f>#REF!*(1-$O$5)</f>
        <v>#REF!</v>
      </c>
      <c r="L2085" s="798"/>
      <c r="M2085" s="801"/>
      <c r="N2085" s="779"/>
      <c r="O2085" s="779"/>
      <c r="P2085" s="782"/>
      <c r="Q2085" s="782"/>
      <c r="R2085" s="785"/>
      <c r="U2085" s="851"/>
      <c r="V2085" s="852"/>
      <c r="W2085" s="890"/>
      <c r="X2085" s="902"/>
      <c r="Y2085" s="921"/>
      <c r="Z2085" s="494"/>
      <c r="AA2085" s="590"/>
      <c r="AB2085" s="517"/>
      <c r="AC2085" s="518"/>
      <c r="AD2085" s="582"/>
      <c r="AE2085" s="494"/>
      <c r="AF2085" s="494"/>
      <c r="AG2085" s="494"/>
    </row>
    <row r="2086" spans="2:33">
      <c r="B2086" s="786">
        <v>510</v>
      </c>
      <c r="C2086" s="850" t="s">
        <v>1043</v>
      </c>
      <c r="D2086" s="790"/>
      <c r="E2086" s="791">
        <f t="shared" si="153"/>
        <v>0</v>
      </c>
      <c r="F2086" s="777">
        <f>E2086</f>
        <v>0</v>
      </c>
      <c r="G2086" s="793" t="e">
        <f>F2086*(1+$L$5)</f>
        <v>#REF!</v>
      </c>
      <c r="H2086" s="458" t="s">
        <v>207</v>
      </c>
      <c r="I2086" s="261"/>
      <c r="J2086" s="448">
        <f t="shared" si="152"/>
        <v>0</v>
      </c>
      <c r="K2086" s="439" t="e">
        <f>#REF!*(1-$O$5)</f>
        <v>#REF!</v>
      </c>
      <c r="L2086" s="796" t="e">
        <f>SUM(K2086*J2086,J2087*K2087,J2088*K2088,J2089*K2089)</f>
        <v>#REF!</v>
      </c>
      <c r="M2086" s="799">
        <v>1</v>
      </c>
      <c r="N2086" s="777" t="e">
        <f>L2086*M2086</f>
        <v>#REF!</v>
      </c>
      <c r="O2086" s="777" t="e">
        <f>N2086*(1+$R$5)</f>
        <v>#REF!</v>
      </c>
      <c r="P2086" s="780" t="e">
        <f>F2086+N2086</f>
        <v>#REF!</v>
      </c>
      <c r="Q2086" s="780" t="e">
        <f>O2086+G2086</f>
        <v>#REF!</v>
      </c>
      <c r="R2086" s="783" t="e">
        <f>Q2086*(1+$U$5)</f>
        <v>#REF!</v>
      </c>
      <c r="U2086" s="851"/>
      <c r="V2086" s="852"/>
      <c r="W2086" s="890"/>
      <c r="X2086" s="902"/>
      <c r="Y2086" s="921"/>
      <c r="Z2086" s="494"/>
      <c r="AA2086" s="590"/>
      <c r="AB2086" s="517"/>
      <c r="AC2086" s="518"/>
      <c r="AD2086" s="582"/>
      <c r="AE2086" s="494"/>
      <c r="AF2086" s="494"/>
      <c r="AG2086" s="494"/>
    </row>
    <row r="2087" spans="2:33">
      <c r="B2087" s="786"/>
      <c r="C2087" s="850"/>
      <c r="D2087" s="790"/>
      <c r="E2087" s="791"/>
      <c r="F2087" s="778"/>
      <c r="G2087" s="794"/>
      <c r="H2087" s="458" t="s">
        <v>185</v>
      </c>
      <c r="I2087" s="261"/>
      <c r="J2087" s="448">
        <f t="shared" si="152"/>
        <v>0</v>
      </c>
      <c r="K2087" s="439" t="e">
        <f>#REF!*(1-$O$5)</f>
        <v>#REF!</v>
      </c>
      <c r="L2087" s="797"/>
      <c r="M2087" s="800"/>
      <c r="N2087" s="778"/>
      <c r="O2087" s="778"/>
      <c r="P2087" s="781"/>
      <c r="Q2087" s="781"/>
      <c r="R2087" s="784"/>
      <c r="U2087" s="851"/>
      <c r="V2087" s="852"/>
      <c r="W2087" s="890"/>
      <c r="X2087" s="902"/>
      <c r="Y2087" s="921"/>
      <c r="Z2087" s="494"/>
      <c r="AA2087" s="590"/>
      <c r="AB2087" s="517"/>
      <c r="AC2087" s="518"/>
      <c r="AD2087" s="582"/>
      <c r="AE2087" s="494"/>
      <c r="AF2087" s="494"/>
      <c r="AG2087" s="494"/>
    </row>
    <row r="2088" spans="2:33">
      <c r="B2088" s="786"/>
      <c r="C2088" s="850"/>
      <c r="D2088" s="790"/>
      <c r="E2088" s="791"/>
      <c r="F2088" s="778"/>
      <c r="G2088" s="794"/>
      <c r="H2088" s="458" t="s">
        <v>220</v>
      </c>
      <c r="I2088" s="261"/>
      <c r="J2088" s="448">
        <f t="shared" si="152"/>
        <v>0</v>
      </c>
      <c r="K2088" s="439" t="e">
        <f>#REF!*(1-$O$5)</f>
        <v>#REF!</v>
      </c>
      <c r="L2088" s="797"/>
      <c r="M2088" s="800"/>
      <c r="N2088" s="778"/>
      <c r="O2088" s="778"/>
      <c r="P2088" s="781"/>
      <c r="Q2088" s="781"/>
      <c r="R2088" s="784"/>
      <c r="U2088" s="851"/>
      <c r="V2088" s="852"/>
      <c r="W2088" s="890"/>
      <c r="X2088" s="902"/>
      <c r="Y2088" s="921"/>
      <c r="Z2088" s="494"/>
      <c r="AA2088" s="590"/>
      <c r="AB2088" s="517"/>
      <c r="AC2088" s="518"/>
      <c r="AD2088" s="582"/>
      <c r="AE2088" s="494"/>
      <c r="AF2088" s="494"/>
      <c r="AG2088" s="494"/>
    </row>
    <row r="2089" spans="2:33">
      <c r="B2089" s="786"/>
      <c r="C2089" s="850"/>
      <c r="D2089" s="790"/>
      <c r="E2089" s="791"/>
      <c r="F2089" s="779"/>
      <c r="G2089" s="795"/>
      <c r="H2089" s="458" t="s">
        <v>226</v>
      </c>
      <c r="I2089" s="261"/>
      <c r="J2089" s="448">
        <f t="shared" si="152"/>
        <v>0</v>
      </c>
      <c r="K2089" s="439" t="e">
        <f>#REF!*(1-$O$5)</f>
        <v>#REF!</v>
      </c>
      <c r="L2089" s="798"/>
      <c r="M2089" s="801"/>
      <c r="N2089" s="779"/>
      <c r="O2089" s="779"/>
      <c r="P2089" s="782"/>
      <c r="Q2089" s="782"/>
      <c r="R2089" s="785"/>
      <c r="U2089" s="851"/>
      <c r="V2089" s="852"/>
      <c r="W2089" s="890"/>
      <c r="X2089" s="902"/>
      <c r="Y2089" s="921"/>
      <c r="Z2089" s="494"/>
      <c r="AA2089" s="590"/>
      <c r="AB2089" s="517"/>
      <c r="AC2089" s="518"/>
      <c r="AD2089" s="582"/>
      <c r="AE2089" s="494"/>
      <c r="AF2089" s="494"/>
      <c r="AG2089" s="494"/>
    </row>
    <row r="2090" spans="2:33">
      <c r="B2090" s="786">
        <v>511</v>
      </c>
      <c r="C2090" s="850" t="s">
        <v>1044</v>
      </c>
      <c r="D2090" s="790"/>
      <c r="E2090" s="791">
        <f t="shared" si="153"/>
        <v>0</v>
      </c>
      <c r="F2090" s="777">
        <f>E2090</f>
        <v>0</v>
      </c>
      <c r="G2090" s="793" t="e">
        <f>F2090*(1+$L$5)</f>
        <v>#REF!</v>
      </c>
      <c r="H2090" s="458" t="s">
        <v>207</v>
      </c>
      <c r="I2090" s="261"/>
      <c r="J2090" s="448">
        <f t="shared" si="152"/>
        <v>0</v>
      </c>
      <c r="K2090" s="439" t="e">
        <f>#REF!*(1-$O$5)</f>
        <v>#REF!</v>
      </c>
      <c r="L2090" s="796" t="e">
        <f>SUM(K2090*J2090,J2091*K2091,J2092*K2092,J2093*K2093)</f>
        <v>#REF!</v>
      </c>
      <c r="M2090" s="799">
        <v>1</v>
      </c>
      <c r="N2090" s="777" t="e">
        <f>L2090*M2090</f>
        <v>#REF!</v>
      </c>
      <c r="O2090" s="777" t="e">
        <f>N2090*(1+$R$5)</f>
        <v>#REF!</v>
      </c>
      <c r="P2090" s="780" t="e">
        <f>F2090+N2090</f>
        <v>#REF!</v>
      </c>
      <c r="Q2090" s="780" t="e">
        <f>O2090+G2090</f>
        <v>#REF!</v>
      </c>
      <c r="R2090" s="783" t="e">
        <f>Q2090*(1+$U$5)</f>
        <v>#REF!</v>
      </c>
      <c r="U2090" s="851"/>
      <c r="V2090" s="852"/>
      <c r="W2090" s="890"/>
      <c r="X2090" s="902"/>
      <c r="Y2090" s="921"/>
      <c r="Z2090" s="494"/>
      <c r="AA2090" s="590"/>
      <c r="AB2090" s="517"/>
      <c r="AC2090" s="518"/>
      <c r="AD2090" s="582"/>
      <c r="AE2090" s="494"/>
      <c r="AF2090" s="494"/>
      <c r="AG2090" s="494"/>
    </row>
    <row r="2091" spans="2:33">
      <c r="B2091" s="786"/>
      <c r="C2091" s="850"/>
      <c r="D2091" s="790"/>
      <c r="E2091" s="791"/>
      <c r="F2091" s="778"/>
      <c r="G2091" s="794"/>
      <c r="H2091" s="458" t="s">
        <v>185</v>
      </c>
      <c r="I2091" s="261"/>
      <c r="J2091" s="448">
        <f t="shared" si="152"/>
        <v>0</v>
      </c>
      <c r="K2091" s="439" t="e">
        <f>#REF!*(1-$O$5)</f>
        <v>#REF!</v>
      </c>
      <c r="L2091" s="797"/>
      <c r="M2091" s="800"/>
      <c r="N2091" s="778"/>
      <c r="O2091" s="778"/>
      <c r="P2091" s="781"/>
      <c r="Q2091" s="781"/>
      <c r="R2091" s="784"/>
      <c r="U2091" s="851"/>
      <c r="V2091" s="852"/>
      <c r="W2091" s="890"/>
      <c r="X2091" s="902"/>
      <c r="Y2091" s="921"/>
      <c r="Z2091" s="494"/>
      <c r="AA2091" s="590"/>
      <c r="AB2091" s="517"/>
      <c r="AC2091" s="518"/>
      <c r="AD2091" s="582"/>
      <c r="AE2091" s="494"/>
      <c r="AF2091" s="494"/>
      <c r="AG2091" s="494"/>
    </row>
    <row r="2092" spans="2:33">
      <c r="B2092" s="786"/>
      <c r="C2092" s="850"/>
      <c r="D2092" s="790"/>
      <c r="E2092" s="791"/>
      <c r="F2092" s="778"/>
      <c r="G2092" s="794"/>
      <c r="H2092" s="458" t="s">
        <v>220</v>
      </c>
      <c r="I2092" s="261"/>
      <c r="J2092" s="448">
        <f t="shared" si="152"/>
        <v>0</v>
      </c>
      <c r="K2092" s="439" t="e">
        <f>#REF!*(1-$O$5)</f>
        <v>#REF!</v>
      </c>
      <c r="L2092" s="797"/>
      <c r="M2092" s="800"/>
      <c r="N2092" s="778"/>
      <c r="O2092" s="778"/>
      <c r="P2092" s="781"/>
      <c r="Q2092" s="781"/>
      <c r="R2092" s="784"/>
      <c r="U2092" s="851"/>
      <c r="V2092" s="852"/>
      <c r="W2092" s="890"/>
      <c r="X2092" s="902"/>
      <c r="Y2092" s="921"/>
      <c r="Z2092" s="494"/>
      <c r="AA2092" s="590"/>
      <c r="AB2092" s="517"/>
      <c r="AC2092" s="518"/>
      <c r="AD2092" s="582"/>
      <c r="AE2092" s="494"/>
      <c r="AF2092" s="494"/>
      <c r="AG2092" s="494"/>
    </row>
    <row r="2093" spans="2:33">
      <c r="B2093" s="786"/>
      <c r="C2093" s="850"/>
      <c r="D2093" s="790"/>
      <c r="E2093" s="791"/>
      <c r="F2093" s="779"/>
      <c r="G2093" s="795"/>
      <c r="H2093" s="458" t="s">
        <v>226</v>
      </c>
      <c r="I2093" s="261"/>
      <c r="J2093" s="448">
        <f t="shared" si="152"/>
        <v>0</v>
      </c>
      <c r="K2093" s="439" t="e">
        <f>#REF!*(1-$O$5)</f>
        <v>#REF!</v>
      </c>
      <c r="L2093" s="798"/>
      <c r="M2093" s="801"/>
      <c r="N2093" s="779"/>
      <c r="O2093" s="779"/>
      <c r="P2093" s="782"/>
      <c r="Q2093" s="782"/>
      <c r="R2093" s="785"/>
      <c r="U2093" s="851"/>
      <c r="V2093" s="852"/>
      <c r="W2093" s="890"/>
      <c r="X2093" s="902"/>
      <c r="Y2093" s="921"/>
      <c r="Z2093" s="494"/>
      <c r="AA2093" s="590"/>
      <c r="AB2093" s="517"/>
      <c r="AC2093" s="518"/>
      <c r="AD2093" s="582"/>
      <c r="AE2093" s="494"/>
      <c r="AF2093" s="494"/>
      <c r="AG2093" s="494"/>
    </row>
    <row r="2094" spans="2:33">
      <c r="B2094" s="786">
        <v>512</v>
      </c>
      <c r="C2094" s="850" t="s">
        <v>1045</v>
      </c>
      <c r="D2094" s="790"/>
      <c r="E2094" s="791">
        <f t="shared" si="153"/>
        <v>0</v>
      </c>
      <c r="F2094" s="777">
        <f>E2094</f>
        <v>0</v>
      </c>
      <c r="G2094" s="793" t="e">
        <f>F2094*(1+$L$5)</f>
        <v>#REF!</v>
      </c>
      <c r="H2094" s="458" t="s">
        <v>207</v>
      </c>
      <c r="I2094" s="261"/>
      <c r="J2094" s="448">
        <f t="shared" si="152"/>
        <v>0</v>
      </c>
      <c r="K2094" s="439" t="e">
        <f>#REF!*(1-$O$5)</f>
        <v>#REF!</v>
      </c>
      <c r="L2094" s="796" t="e">
        <f>SUM(K2094*J2094,J2095*K2095,J2096*K2096,J2097*K2097)</f>
        <v>#REF!</v>
      </c>
      <c r="M2094" s="799">
        <v>1</v>
      </c>
      <c r="N2094" s="777" t="e">
        <f>L2094*M2094</f>
        <v>#REF!</v>
      </c>
      <c r="O2094" s="777" t="e">
        <f>N2094*(1+$R$5)</f>
        <v>#REF!</v>
      </c>
      <c r="P2094" s="780" t="e">
        <f>F2094+N2094</f>
        <v>#REF!</v>
      </c>
      <c r="Q2094" s="780" t="e">
        <f>O2094+G2094</f>
        <v>#REF!</v>
      </c>
      <c r="R2094" s="783" t="e">
        <f>Q2094*(1+$U$5)</f>
        <v>#REF!</v>
      </c>
      <c r="U2094" s="851"/>
      <c r="V2094" s="852"/>
      <c r="W2094" s="890"/>
      <c r="X2094" s="902"/>
      <c r="Y2094" s="921"/>
      <c r="Z2094" s="494"/>
      <c r="AA2094" s="590"/>
      <c r="AB2094" s="517"/>
      <c r="AC2094" s="518"/>
      <c r="AD2094" s="582"/>
      <c r="AE2094" s="494"/>
      <c r="AF2094" s="494"/>
      <c r="AG2094" s="494"/>
    </row>
    <row r="2095" spans="2:33">
      <c r="B2095" s="786"/>
      <c r="C2095" s="850"/>
      <c r="D2095" s="790"/>
      <c r="E2095" s="791"/>
      <c r="F2095" s="778"/>
      <c r="G2095" s="794"/>
      <c r="H2095" s="458" t="s">
        <v>185</v>
      </c>
      <c r="I2095" s="261"/>
      <c r="J2095" s="448">
        <f t="shared" si="152"/>
        <v>0</v>
      </c>
      <c r="K2095" s="439" t="e">
        <f>#REF!*(1-$O$5)</f>
        <v>#REF!</v>
      </c>
      <c r="L2095" s="797"/>
      <c r="M2095" s="800"/>
      <c r="N2095" s="778"/>
      <c r="O2095" s="778"/>
      <c r="P2095" s="781"/>
      <c r="Q2095" s="781"/>
      <c r="R2095" s="784"/>
      <c r="U2095" s="851"/>
      <c r="V2095" s="852"/>
      <c r="W2095" s="890"/>
      <c r="X2095" s="902"/>
      <c r="Y2095" s="921"/>
      <c r="Z2095" s="494"/>
      <c r="AA2095" s="590"/>
      <c r="AB2095" s="517"/>
      <c r="AC2095" s="518"/>
      <c r="AD2095" s="582"/>
      <c r="AE2095" s="494"/>
      <c r="AF2095" s="494"/>
      <c r="AG2095" s="494"/>
    </row>
    <row r="2096" spans="2:33">
      <c r="B2096" s="786"/>
      <c r="C2096" s="850"/>
      <c r="D2096" s="790"/>
      <c r="E2096" s="791"/>
      <c r="F2096" s="778"/>
      <c r="G2096" s="794"/>
      <c r="H2096" s="458" t="s">
        <v>220</v>
      </c>
      <c r="I2096" s="261"/>
      <c r="J2096" s="448">
        <f t="shared" si="152"/>
        <v>0</v>
      </c>
      <c r="K2096" s="439" t="e">
        <f>#REF!*(1-$O$5)</f>
        <v>#REF!</v>
      </c>
      <c r="L2096" s="797"/>
      <c r="M2096" s="800"/>
      <c r="N2096" s="778"/>
      <c r="O2096" s="778"/>
      <c r="P2096" s="781"/>
      <c r="Q2096" s="781"/>
      <c r="R2096" s="784"/>
      <c r="U2096" s="851"/>
      <c r="V2096" s="852"/>
      <c r="W2096" s="890"/>
      <c r="X2096" s="902"/>
      <c r="Y2096" s="921"/>
      <c r="Z2096" s="494"/>
      <c r="AA2096" s="590"/>
      <c r="AB2096" s="517"/>
      <c r="AC2096" s="518"/>
      <c r="AD2096" s="582"/>
      <c r="AE2096" s="494"/>
      <c r="AF2096" s="494"/>
      <c r="AG2096" s="494"/>
    </row>
    <row r="2097" spans="2:33">
      <c r="B2097" s="786"/>
      <c r="C2097" s="850"/>
      <c r="D2097" s="790"/>
      <c r="E2097" s="791"/>
      <c r="F2097" s="779"/>
      <c r="G2097" s="795"/>
      <c r="H2097" s="458" t="s">
        <v>226</v>
      </c>
      <c r="I2097" s="261"/>
      <c r="J2097" s="448">
        <f t="shared" si="152"/>
        <v>0</v>
      </c>
      <c r="K2097" s="439" t="e">
        <f>#REF!*(1-$O$5)</f>
        <v>#REF!</v>
      </c>
      <c r="L2097" s="798"/>
      <c r="M2097" s="801"/>
      <c r="N2097" s="779"/>
      <c r="O2097" s="779"/>
      <c r="P2097" s="782"/>
      <c r="Q2097" s="782"/>
      <c r="R2097" s="785"/>
      <c r="U2097" s="851"/>
      <c r="V2097" s="852"/>
      <c r="W2097" s="890"/>
      <c r="X2097" s="902"/>
      <c r="Y2097" s="921"/>
      <c r="Z2097" s="494"/>
      <c r="AA2097" s="590"/>
      <c r="AB2097" s="517"/>
      <c r="AC2097" s="518"/>
      <c r="AD2097" s="582"/>
      <c r="AE2097" s="494"/>
      <c r="AF2097" s="494"/>
      <c r="AG2097" s="494"/>
    </row>
    <row r="2098" spans="2:33">
      <c r="B2098" s="786">
        <v>513</v>
      </c>
      <c r="C2098" s="850" t="s">
        <v>1046</v>
      </c>
      <c r="D2098" s="790"/>
      <c r="E2098" s="791">
        <f t="shared" si="153"/>
        <v>0</v>
      </c>
      <c r="F2098" s="777">
        <f>E2098</f>
        <v>0</v>
      </c>
      <c r="G2098" s="793" t="e">
        <f>F2098*(1+$L$5)</f>
        <v>#REF!</v>
      </c>
      <c r="H2098" s="458" t="s">
        <v>207</v>
      </c>
      <c r="I2098" s="261"/>
      <c r="J2098" s="448">
        <f t="shared" si="152"/>
        <v>0</v>
      </c>
      <c r="K2098" s="439" t="e">
        <f>#REF!*(1-$O$5)</f>
        <v>#REF!</v>
      </c>
      <c r="L2098" s="796" t="e">
        <f>SUM(K2098*J2098,J2099*K2099,J2100*K2100,J2101*K2101)</f>
        <v>#REF!</v>
      </c>
      <c r="M2098" s="799">
        <v>1</v>
      </c>
      <c r="N2098" s="777" t="e">
        <f>L2098*M2098</f>
        <v>#REF!</v>
      </c>
      <c r="O2098" s="777" t="e">
        <f>N2098*(1+$R$5)</f>
        <v>#REF!</v>
      </c>
      <c r="P2098" s="780" t="e">
        <f>F2098+N2098</f>
        <v>#REF!</v>
      </c>
      <c r="Q2098" s="780" t="e">
        <f>O2098+G2098</f>
        <v>#REF!</v>
      </c>
      <c r="R2098" s="783" t="e">
        <f>Q2098*(1+$U$5)</f>
        <v>#REF!</v>
      </c>
      <c r="U2098" s="851"/>
      <c r="V2098" s="852"/>
      <c r="W2098" s="890"/>
      <c r="X2098" s="902"/>
      <c r="Y2098" s="921"/>
      <c r="Z2098" s="494"/>
      <c r="AA2098" s="590"/>
      <c r="AB2098" s="517"/>
      <c r="AC2098" s="518"/>
      <c r="AD2098" s="582"/>
      <c r="AE2098" s="494"/>
      <c r="AF2098" s="494"/>
      <c r="AG2098" s="494"/>
    </row>
    <row r="2099" spans="2:33">
      <c r="B2099" s="786"/>
      <c r="C2099" s="850"/>
      <c r="D2099" s="790"/>
      <c r="E2099" s="791"/>
      <c r="F2099" s="778"/>
      <c r="G2099" s="794"/>
      <c r="H2099" s="458" t="s">
        <v>185</v>
      </c>
      <c r="I2099" s="261"/>
      <c r="J2099" s="448">
        <f t="shared" si="152"/>
        <v>0</v>
      </c>
      <c r="K2099" s="439" t="e">
        <f>#REF!*(1-$O$5)</f>
        <v>#REF!</v>
      </c>
      <c r="L2099" s="797"/>
      <c r="M2099" s="800"/>
      <c r="N2099" s="778"/>
      <c r="O2099" s="778"/>
      <c r="P2099" s="781"/>
      <c r="Q2099" s="781"/>
      <c r="R2099" s="784"/>
      <c r="U2099" s="851"/>
      <c r="V2099" s="852"/>
      <c r="W2099" s="890"/>
      <c r="X2099" s="902"/>
      <c r="Y2099" s="921"/>
      <c r="Z2099" s="494"/>
      <c r="AA2099" s="590"/>
      <c r="AB2099" s="517"/>
      <c r="AC2099" s="518"/>
      <c r="AD2099" s="582"/>
      <c r="AE2099" s="494"/>
      <c r="AF2099" s="494"/>
      <c r="AG2099" s="494"/>
    </row>
    <row r="2100" spans="2:33">
      <c r="B2100" s="786"/>
      <c r="C2100" s="850"/>
      <c r="D2100" s="790"/>
      <c r="E2100" s="791"/>
      <c r="F2100" s="778"/>
      <c r="G2100" s="794"/>
      <c r="H2100" s="458" t="s">
        <v>220</v>
      </c>
      <c r="I2100" s="261"/>
      <c r="J2100" s="448">
        <f t="shared" si="152"/>
        <v>0</v>
      </c>
      <c r="K2100" s="439" t="e">
        <f>#REF!*(1-$O$5)</f>
        <v>#REF!</v>
      </c>
      <c r="L2100" s="797"/>
      <c r="M2100" s="800"/>
      <c r="N2100" s="778"/>
      <c r="O2100" s="778"/>
      <c r="P2100" s="781"/>
      <c r="Q2100" s="781"/>
      <c r="R2100" s="784"/>
      <c r="U2100" s="851"/>
      <c r="V2100" s="852"/>
      <c r="W2100" s="890"/>
      <c r="X2100" s="902"/>
      <c r="Y2100" s="921"/>
      <c r="Z2100" s="494"/>
      <c r="AA2100" s="590"/>
      <c r="AB2100" s="517"/>
      <c r="AC2100" s="518"/>
      <c r="AD2100" s="582"/>
      <c r="AE2100" s="494"/>
      <c r="AF2100" s="494"/>
      <c r="AG2100" s="494"/>
    </row>
    <row r="2101" spans="2:33">
      <c r="B2101" s="786"/>
      <c r="C2101" s="850"/>
      <c r="D2101" s="790"/>
      <c r="E2101" s="791"/>
      <c r="F2101" s="779"/>
      <c r="G2101" s="795"/>
      <c r="H2101" s="458" t="s">
        <v>226</v>
      </c>
      <c r="I2101" s="261"/>
      <c r="J2101" s="448">
        <f t="shared" si="152"/>
        <v>0</v>
      </c>
      <c r="K2101" s="439" t="e">
        <f>#REF!*(1-$O$5)</f>
        <v>#REF!</v>
      </c>
      <c r="L2101" s="798"/>
      <c r="M2101" s="801"/>
      <c r="N2101" s="779"/>
      <c r="O2101" s="779"/>
      <c r="P2101" s="782"/>
      <c r="Q2101" s="782"/>
      <c r="R2101" s="785"/>
      <c r="U2101" s="851"/>
      <c r="V2101" s="852"/>
      <c r="W2101" s="890"/>
      <c r="X2101" s="902"/>
      <c r="Y2101" s="921"/>
      <c r="Z2101" s="494"/>
      <c r="AA2101" s="590"/>
      <c r="AB2101" s="517"/>
      <c r="AC2101" s="518"/>
      <c r="AD2101" s="582"/>
      <c r="AE2101" s="494"/>
      <c r="AF2101" s="494"/>
      <c r="AG2101" s="494"/>
    </row>
    <row r="2102" spans="2:33">
      <c r="B2102" s="786">
        <v>514</v>
      </c>
      <c r="C2102" s="905" t="s">
        <v>755</v>
      </c>
      <c r="D2102" s="790"/>
      <c r="E2102" s="791">
        <f t="shared" si="153"/>
        <v>0</v>
      </c>
      <c r="F2102" s="777">
        <f>E2102</f>
        <v>0</v>
      </c>
      <c r="G2102" s="793" t="e">
        <f>F2102*(1+$L$5)</f>
        <v>#REF!</v>
      </c>
      <c r="H2102" s="458" t="s">
        <v>207</v>
      </c>
      <c r="I2102" s="261"/>
      <c r="J2102" s="448">
        <f t="shared" si="152"/>
        <v>0</v>
      </c>
      <c r="K2102" s="439" t="e">
        <f>#REF!*(1-$O$5)</f>
        <v>#REF!</v>
      </c>
      <c r="L2102" s="796" t="e">
        <f>SUM(K2102*J2102,J2103*K2103,J2104*K2104,J2105*K2105)</f>
        <v>#REF!</v>
      </c>
      <c r="M2102" s="799">
        <v>1</v>
      </c>
      <c r="N2102" s="777" t="e">
        <f>L2102*M2102</f>
        <v>#REF!</v>
      </c>
      <c r="O2102" s="777" t="e">
        <f>N2102*(1+$R$5)</f>
        <v>#REF!</v>
      </c>
      <c r="P2102" s="780" t="e">
        <f>F2102+N2102</f>
        <v>#REF!</v>
      </c>
      <c r="Q2102" s="780" t="e">
        <f>O2102+G2102</f>
        <v>#REF!</v>
      </c>
      <c r="R2102" s="783" t="e">
        <f>Q2102*(1+$U$5)</f>
        <v>#REF!</v>
      </c>
      <c r="U2102" s="851"/>
      <c r="V2102" s="852"/>
      <c r="W2102" s="890"/>
      <c r="X2102" s="902"/>
      <c r="Y2102" s="921"/>
      <c r="Z2102" s="494"/>
      <c r="AA2102" s="590"/>
      <c r="AB2102" s="517"/>
      <c r="AC2102" s="518"/>
      <c r="AD2102" s="582"/>
      <c r="AE2102" s="494"/>
      <c r="AF2102" s="494"/>
      <c r="AG2102" s="494"/>
    </row>
    <row r="2103" spans="2:33">
      <c r="B2103" s="786"/>
      <c r="C2103" s="903"/>
      <c r="D2103" s="790"/>
      <c r="E2103" s="791"/>
      <c r="F2103" s="778"/>
      <c r="G2103" s="794"/>
      <c r="H2103" s="458" t="s">
        <v>185</v>
      </c>
      <c r="I2103" s="261"/>
      <c r="J2103" s="448">
        <f t="shared" si="152"/>
        <v>0</v>
      </c>
      <c r="K2103" s="439" t="e">
        <f>#REF!*(1-$O$5)</f>
        <v>#REF!</v>
      </c>
      <c r="L2103" s="797"/>
      <c r="M2103" s="800"/>
      <c r="N2103" s="778"/>
      <c r="O2103" s="778"/>
      <c r="P2103" s="781"/>
      <c r="Q2103" s="781"/>
      <c r="R2103" s="784"/>
      <c r="U2103" s="851"/>
      <c r="V2103" s="852"/>
      <c r="W2103" s="890"/>
      <c r="X2103" s="902"/>
      <c r="Y2103" s="921"/>
      <c r="Z2103" s="494"/>
      <c r="AA2103" s="590"/>
      <c r="AB2103" s="517"/>
      <c r="AC2103" s="518"/>
      <c r="AD2103" s="582"/>
      <c r="AE2103" s="494"/>
      <c r="AF2103" s="494"/>
      <c r="AG2103" s="494"/>
    </row>
    <row r="2104" spans="2:33">
      <c r="B2104" s="786"/>
      <c r="C2104" s="903"/>
      <c r="D2104" s="790"/>
      <c r="E2104" s="791"/>
      <c r="F2104" s="778"/>
      <c r="G2104" s="794"/>
      <c r="H2104" s="458" t="s">
        <v>220</v>
      </c>
      <c r="I2104" s="261"/>
      <c r="J2104" s="448">
        <f t="shared" si="152"/>
        <v>0</v>
      </c>
      <c r="K2104" s="439" t="e">
        <f>#REF!*(1-$O$5)</f>
        <v>#REF!</v>
      </c>
      <c r="L2104" s="797"/>
      <c r="M2104" s="800"/>
      <c r="N2104" s="778"/>
      <c r="O2104" s="778"/>
      <c r="P2104" s="781"/>
      <c r="Q2104" s="781"/>
      <c r="R2104" s="784"/>
      <c r="U2104" s="851"/>
      <c r="V2104" s="852"/>
      <c r="W2104" s="890"/>
      <c r="X2104" s="902"/>
      <c r="Y2104" s="921"/>
      <c r="Z2104" s="494"/>
      <c r="AA2104" s="590"/>
      <c r="AB2104" s="517"/>
      <c r="AC2104" s="518"/>
      <c r="AD2104" s="582"/>
      <c r="AE2104" s="494"/>
      <c r="AF2104" s="494"/>
      <c r="AG2104" s="494"/>
    </row>
    <row r="2105" spans="2:33">
      <c r="B2105" s="786"/>
      <c r="C2105" s="903"/>
      <c r="D2105" s="790"/>
      <c r="E2105" s="791"/>
      <c r="F2105" s="779"/>
      <c r="G2105" s="795"/>
      <c r="H2105" s="458" t="s">
        <v>226</v>
      </c>
      <c r="I2105" s="261"/>
      <c r="J2105" s="448">
        <f t="shared" si="152"/>
        <v>0</v>
      </c>
      <c r="K2105" s="439" t="e">
        <f>#REF!*(1-$O$5)</f>
        <v>#REF!</v>
      </c>
      <c r="L2105" s="798"/>
      <c r="M2105" s="801"/>
      <c r="N2105" s="779"/>
      <c r="O2105" s="779"/>
      <c r="P2105" s="782"/>
      <c r="Q2105" s="782"/>
      <c r="R2105" s="785"/>
      <c r="U2105" s="851"/>
      <c r="V2105" s="852"/>
      <c r="W2105" s="890"/>
      <c r="X2105" s="902"/>
      <c r="Y2105" s="921"/>
      <c r="Z2105" s="494"/>
      <c r="AA2105" s="590"/>
      <c r="AB2105" s="517"/>
      <c r="AC2105" s="518"/>
      <c r="AD2105" s="582"/>
      <c r="AE2105" s="494"/>
      <c r="AF2105" s="494"/>
      <c r="AG2105" s="494"/>
    </row>
    <row r="2106" spans="2:33">
      <c r="B2106" s="786">
        <v>515</v>
      </c>
      <c r="C2106" s="903" t="s">
        <v>756</v>
      </c>
      <c r="D2106" s="790"/>
      <c r="E2106" s="791">
        <f t="shared" si="153"/>
        <v>0</v>
      </c>
      <c r="F2106" s="777">
        <f>E2106</f>
        <v>0</v>
      </c>
      <c r="G2106" s="793" t="e">
        <f>F2106*(1+$L$5)</f>
        <v>#REF!</v>
      </c>
      <c r="H2106" s="458" t="s">
        <v>207</v>
      </c>
      <c r="I2106" s="261"/>
      <c r="J2106" s="448">
        <f t="shared" si="152"/>
        <v>0</v>
      </c>
      <c r="K2106" s="439" t="e">
        <f>#REF!*(1-$O$5)</f>
        <v>#REF!</v>
      </c>
      <c r="L2106" s="796" t="e">
        <f>SUM(K2106*J2106,J2107*K2107,J2108*K2108,J2109*K2109)</f>
        <v>#REF!</v>
      </c>
      <c r="M2106" s="799">
        <v>1</v>
      </c>
      <c r="N2106" s="777" t="e">
        <f>L2106*M2106</f>
        <v>#REF!</v>
      </c>
      <c r="O2106" s="777" t="e">
        <f>N2106*(1+$R$5)</f>
        <v>#REF!</v>
      </c>
      <c r="P2106" s="780" t="e">
        <f>F2106+N2106</f>
        <v>#REF!</v>
      </c>
      <c r="Q2106" s="780" t="e">
        <f>O2106+G2106</f>
        <v>#REF!</v>
      </c>
      <c r="R2106" s="783" t="e">
        <f>Q2106*(1+$U$5)</f>
        <v>#REF!</v>
      </c>
      <c r="U2106" s="851"/>
      <c r="V2106" s="852"/>
      <c r="W2106" s="890"/>
      <c r="X2106" s="902"/>
      <c r="Y2106" s="921"/>
      <c r="Z2106" s="494"/>
      <c r="AA2106" s="590"/>
      <c r="AB2106" s="517"/>
      <c r="AC2106" s="518"/>
      <c r="AD2106" s="582"/>
      <c r="AE2106" s="494"/>
      <c r="AF2106" s="494"/>
      <c r="AG2106" s="494"/>
    </row>
    <row r="2107" spans="2:33">
      <c r="B2107" s="786"/>
      <c r="C2107" s="903"/>
      <c r="D2107" s="790"/>
      <c r="E2107" s="791"/>
      <c r="F2107" s="778"/>
      <c r="G2107" s="794"/>
      <c r="H2107" s="458" t="s">
        <v>185</v>
      </c>
      <c r="I2107" s="261"/>
      <c r="J2107" s="448">
        <f t="shared" si="152"/>
        <v>0</v>
      </c>
      <c r="K2107" s="439" t="e">
        <f>#REF!*(1-$O$5)</f>
        <v>#REF!</v>
      </c>
      <c r="L2107" s="797"/>
      <c r="M2107" s="800"/>
      <c r="N2107" s="778"/>
      <c r="O2107" s="778"/>
      <c r="P2107" s="781"/>
      <c r="Q2107" s="781"/>
      <c r="R2107" s="784"/>
      <c r="U2107" s="851"/>
      <c r="V2107" s="852"/>
      <c r="W2107" s="890"/>
      <c r="X2107" s="902"/>
      <c r="Y2107" s="921"/>
      <c r="Z2107" s="494"/>
      <c r="AA2107" s="590"/>
      <c r="AB2107" s="517"/>
      <c r="AC2107" s="518"/>
      <c r="AD2107" s="582"/>
      <c r="AE2107" s="494"/>
      <c r="AF2107" s="494"/>
      <c r="AG2107" s="494"/>
    </row>
    <row r="2108" spans="2:33">
      <c r="B2108" s="786"/>
      <c r="C2108" s="903"/>
      <c r="D2108" s="790"/>
      <c r="E2108" s="791"/>
      <c r="F2108" s="778"/>
      <c r="G2108" s="794"/>
      <c r="H2108" s="458" t="s">
        <v>220</v>
      </c>
      <c r="I2108" s="261"/>
      <c r="J2108" s="448">
        <f t="shared" si="152"/>
        <v>0</v>
      </c>
      <c r="K2108" s="439" t="e">
        <f>#REF!*(1-$O$5)</f>
        <v>#REF!</v>
      </c>
      <c r="L2108" s="797"/>
      <c r="M2108" s="800"/>
      <c r="N2108" s="778"/>
      <c r="O2108" s="778"/>
      <c r="P2108" s="781"/>
      <c r="Q2108" s="781"/>
      <c r="R2108" s="784"/>
      <c r="U2108" s="851"/>
      <c r="V2108" s="852"/>
      <c r="W2108" s="890"/>
      <c r="X2108" s="902"/>
      <c r="Y2108" s="921"/>
      <c r="Z2108" s="494"/>
      <c r="AA2108" s="590"/>
      <c r="AB2108" s="517"/>
      <c r="AC2108" s="518"/>
      <c r="AD2108" s="582"/>
      <c r="AE2108" s="494"/>
      <c r="AF2108" s="494"/>
      <c r="AG2108" s="494"/>
    </row>
    <row r="2109" spans="2:33">
      <c r="B2109" s="786"/>
      <c r="C2109" s="903"/>
      <c r="D2109" s="790"/>
      <c r="E2109" s="791"/>
      <c r="F2109" s="779"/>
      <c r="G2109" s="795"/>
      <c r="H2109" s="458" t="s">
        <v>226</v>
      </c>
      <c r="I2109" s="261"/>
      <c r="J2109" s="448">
        <f t="shared" si="152"/>
        <v>0</v>
      </c>
      <c r="K2109" s="439" t="e">
        <f>#REF!*(1-$O$5)</f>
        <v>#REF!</v>
      </c>
      <c r="L2109" s="798"/>
      <c r="M2109" s="801"/>
      <c r="N2109" s="779"/>
      <c r="O2109" s="779"/>
      <c r="P2109" s="782"/>
      <c r="Q2109" s="782"/>
      <c r="R2109" s="785"/>
      <c r="U2109" s="851"/>
      <c r="V2109" s="852"/>
      <c r="W2109" s="890"/>
      <c r="X2109" s="902"/>
      <c r="Y2109" s="921"/>
      <c r="Z2109" s="494"/>
      <c r="AA2109" s="590"/>
      <c r="AB2109" s="517"/>
      <c r="AC2109" s="518"/>
      <c r="AD2109" s="582"/>
      <c r="AE2109" s="494"/>
      <c r="AF2109" s="494"/>
      <c r="AG2109" s="494"/>
    </row>
    <row r="2110" spans="2:33">
      <c r="B2110" s="786">
        <v>516</v>
      </c>
      <c r="C2110" s="903" t="s">
        <v>757</v>
      </c>
      <c r="D2110" s="790"/>
      <c r="E2110" s="791">
        <f t="shared" si="153"/>
        <v>0</v>
      </c>
      <c r="F2110" s="777">
        <f>E2110</f>
        <v>0</v>
      </c>
      <c r="G2110" s="793" t="e">
        <f>F2110*(1+$L$5)</f>
        <v>#REF!</v>
      </c>
      <c r="H2110" s="458" t="s">
        <v>207</v>
      </c>
      <c r="I2110" s="261"/>
      <c r="J2110" s="448">
        <f t="shared" si="152"/>
        <v>0</v>
      </c>
      <c r="K2110" s="439" t="e">
        <f>#REF!*(1-$O$5)</f>
        <v>#REF!</v>
      </c>
      <c r="L2110" s="796" t="e">
        <f>SUM(K2110*J2110,J2111*K2111,J2112*K2112,J2113*K2113)</f>
        <v>#REF!</v>
      </c>
      <c r="M2110" s="799">
        <v>1</v>
      </c>
      <c r="N2110" s="777" t="e">
        <f>L2110*M2110</f>
        <v>#REF!</v>
      </c>
      <c r="O2110" s="777" t="e">
        <f>N2110*(1+$R$5)</f>
        <v>#REF!</v>
      </c>
      <c r="P2110" s="780" t="e">
        <f>F2110+N2110</f>
        <v>#REF!</v>
      </c>
      <c r="Q2110" s="780" t="e">
        <f>O2110+G2110</f>
        <v>#REF!</v>
      </c>
      <c r="R2110" s="783" t="e">
        <f>Q2110*(1+$U$5)</f>
        <v>#REF!</v>
      </c>
      <c r="U2110" s="851"/>
      <c r="V2110" s="852"/>
      <c r="W2110" s="890"/>
      <c r="X2110" s="902"/>
      <c r="Y2110" s="921"/>
      <c r="Z2110" s="494"/>
      <c r="AA2110" s="590"/>
      <c r="AB2110" s="517"/>
      <c r="AC2110" s="518"/>
      <c r="AD2110" s="582"/>
      <c r="AE2110" s="494"/>
      <c r="AF2110" s="494"/>
      <c r="AG2110" s="494"/>
    </row>
    <row r="2111" spans="2:33">
      <c r="B2111" s="786"/>
      <c r="C2111" s="903"/>
      <c r="D2111" s="790"/>
      <c r="E2111" s="791"/>
      <c r="F2111" s="778"/>
      <c r="G2111" s="794"/>
      <c r="H2111" s="458" t="s">
        <v>185</v>
      </c>
      <c r="I2111" s="261"/>
      <c r="J2111" s="448">
        <f t="shared" si="152"/>
        <v>0</v>
      </c>
      <c r="K2111" s="439" t="e">
        <f>#REF!*(1-$O$5)</f>
        <v>#REF!</v>
      </c>
      <c r="L2111" s="797"/>
      <c r="M2111" s="800"/>
      <c r="N2111" s="778"/>
      <c r="O2111" s="778"/>
      <c r="P2111" s="781"/>
      <c r="Q2111" s="781"/>
      <c r="R2111" s="784"/>
      <c r="U2111" s="851"/>
      <c r="V2111" s="852"/>
      <c r="W2111" s="890"/>
      <c r="X2111" s="902"/>
      <c r="Y2111" s="921"/>
      <c r="Z2111" s="494"/>
      <c r="AA2111" s="590"/>
      <c r="AB2111" s="517"/>
      <c r="AC2111" s="518"/>
      <c r="AD2111" s="582"/>
      <c r="AE2111" s="494"/>
      <c r="AF2111" s="494"/>
      <c r="AG2111" s="494"/>
    </row>
    <row r="2112" spans="2:33">
      <c r="B2112" s="786"/>
      <c r="C2112" s="903"/>
      <c r="D2112" s="790"/>
      <c r="E2112" s="791"/>
      <c r="F2112" s="778"/>
      <c r="G2112" s="794"/>
      <c r="H2112" s="458" t="s">
        <v>220</v>
      </c>
      <c r="I2112" s="261"/>
      <c r="J2112" s="448">
        <f t="shared" si="152"/>
        <v>0</v>
      </c>
      <c r="K2112" s="439" t="e">
        <f>#REF!*(1-$O$5)</f>
        <v>#REF!</v>
      </c>
      <c r="L2112" s="797"/>
      <c r="M2112" s="800"/>
      <c r="N2112" s="778"/>
      <c r="O2112" s="778"/>
      <c r="P2112" s="781"/>
      <c r="Q2112" s="781"/>
      <c r="R2112" s="784"/>
      <c r="U2112" s="851"/>
      <c r="V2112" s="852"/>
      <c r="W2112" s="890"/>
      <c r="X2112" s="902"/>
      <c r="Y2112" s="921"/>
      <c r="Z2112" s="494"/>
      <c r="AA2112" s="590"/>
      <c r="AB2112" s="517"/>
      <c r="AC2112" s="518"/>
      <c r="AD2112" s="582"/>
      <c r="AE2112" s="494"/>
      <c r="AF2112" s="494"/>
      <c r="AG2112" s="494"/>
    </row>
    <row r="2113" spans="2:33">
      <c r="B2113" s="786"/>
      <c r="C2113" s="903"/>
      <c r="D2113" s="790"/>
      <c r="E2113" s="791"/>
      <c r="F2113" s="779"/>
      <c r="G2113" s="795"/>
      <c r="H2113" s="458" t="s">
        <v>226</v>
      </c>
      <c r="I2113" s="261"/>
      <c r="J2113" s="448">
        <f t="shared" si="152"/>
        <v>0</v>
      </c>
      <c r="K2113" s="439" t="e">
        <f>#REF!*(1-$O$5)</f>
        <v>#REF!</v>
      </c>
      <c r="L2113" s="798"/>
      <c r="M2113" s="801"/>
      <c r="N2113" s="779"/>
      <c r="O2113" s="779"/>
      <c r="P2113" s="782"/>
      <c r="Q2113" s="782"/>
      <c r="R2113" s="785"/>
      <c r="U2113" s="851"/>
      <c r="V2113" s="852"/>
      <c r="W2113" s="890"/>
      <c r="X2113" s="902"/>
      <c r="Y2113" s="921"/>
      <c r="Z2113" s="494"/>
      <c r="AA2113" s="590"/>
      <c r="AB2113" s="517"/>
      <c r="AC2113" s="518"/>
      <c r="AD2113" s="582"/>
      <c r="AE2113" s="494"/>
      <c r="AF2113" s="494"/>
      <c r="AG2113" s="494"/>
    </row>
    <row r="2114" spans="2:33">
      <c r="B2114" s="786">
        <v>517</v>
      </c>
      <c r="C2114" s="903" t="s">
        <v>758</v>
      </c>
      <c r="D2114" s="790"/>
      <c r="E2114" s="791">
        <f t="shared" si="153"/>
        <v>0</v>
      </c>
      <c r="F2114" s="777">
        <f>E2114</f>
        <v>0</v>
      </c>
      <c r="G2114" s="793" t="e">
        <f>F2114*(1+$L$5)</f>
        <v>#REF!</v>
      </c>
      <c r="H2114" s="458" t="s">
        <v>207</v>
      </c>
      <c r="I2114" s="261"/>
      <c r="J2114" s="448">
        <f t="shared" ref="J2114:J2157" si="154">I2114/60</f>
        <v>0</v>
      </c>
      <c r="K2114" s="439" t="e">
        <f>#REF!*(1-$O$5)</f>
        <v>#REF!</v>
      </c>
      <c r="L2114" s="796" t="e">
        <f>SUM(K2114*J2114,J2115*K2115,J2116*K2116,J2117*K2117)</f>
        <v>#REF!</v>
      </c>
      <c r="M2114" s="799">
        <v>1</v>
      </c>
      <c r="N2114" s="777" t="e">
        <f>L2114*M2114</f>
        <v>#REF!</v>
      </c>
      <c r="O2114" s="777" t="e">
        <f>N2114*(1+$R$5)</f>
        <v>#REF!</v>
      </c>
      <c r="P2114" s="780" t="e">
        <f>F2114+N2114</f>
        <v>#REF!</v>
      </c>
      <c r="Q2114" s="780" t="e">
        <f>O2114+G2114</f>
        <v>#REF!</v>
      </c>
      <c r="R2114" s="783" t="e">
        <f>Q2114*(1+$U$5)</f>
        <v>#REF!</v>
      </c>
      <c r="U2114" s="851"/>
      <c r="V2114" s="852"/>
      <c r="W2114" s="890"/>
      <c r="X2114" s="902"/>
      <c r="Y2114" s="921"/>
      <c r="Z2114" s="494"/>
      <c r="AA2114" s="590"/>
      <c r="AB2114" s="517"/>
      <c r="AC2114" s="518"/>
      <c r="AD2114" s="582"/>
      <c r="AE2114" s="494"/>
      <c r="AF2114" s="494"/>
      <c r="AG2114" s="494"/>
    </row>
    <row r="2115" spans="2:33">
      <c r="B2115" s="786"/>
      <c r="C2115" s="903"/>
      <c r="D2115" s="790"/>
      <c r="E2115" s="791"/>
      <c r="F2115" s="778"/>
      <c r="G2115" s="794"/>
      <c r="H2115" s="458" t="s">
        <v>185</v>
      </c>
      <c r="I2115" s="261"/>
      <c r="J2115" s="448">
        <f t="shared" si="154"/>
        <v>0</v>
      </c>
      <c r="K2115" s="439" t="e">
        <f>#REF!*(1-$O$5)</f>
        <v>#REF!</v>
      </c>
      <c r="L2115" s="797"/>
      <c r="M2115" s="800"/>
      <c r="N2115" s="778"/>
      <c r="O2115" s="778"/>
      <c r="P2115" s="781"/>
      <c r="Q2115" s="781"/>
      <c r="R2115" s="784"/>
      <c r="U2115" s="851"/>
      <c r="V2115" s="852"/>
      <c r="W2115" s="890"/>
      <c r="X2115" s="902"/>
      <c r="Y2115" s="921"/>
      <c r="Z2115" s="494"/>
      <c r="AA2115" s="590"/>
      <c r="AB2115" s="517"/>
      <c r="AC2115" s="518"/>
      <c r="AD2115" s="582"/>
      <c r="AE2115" s="494"/>
      <c r="AF2115" s="494"/>
      <c r="AG2115" s="494"/>
    </row>
    <row r="2116" spans="2:33">
      <c r="B2116" s="786"/>
      <c r="C2116" s="903"/>
      <c r="D2116" s="790"/>
      <c r="E2116" s="791"/>
      <c r="F2116" s="778"/>
      <c r="G2116" s="794"/>
      <c r="H2116" s="458" t="s">
        <v>220</v>
      </c>
      <c r="I2116" s="261"/>
      <c r="J2116" s="448">
        <f t="shared" si="154"/>
        <v>0</v>
      </c>
      <c r="K2116" s="439" t="e">
        <f>#REF!*(1-$O$5)</f>
        <v>#REF!</v>
      </c>
      <c r="L2116" s="797"/>
      <c r="M2116" s="800"/>
      <c r="N2116" s="778"/>
      <c r="O2116" s="778"/>
      <c r="P2116" s="781"/>
      <c r="Q2116" s="781"/>
      <c r="R2116" s="784"/>
      <c r="U2116" s="851"/>
      <c r="V2116" s="852"/>
      <c r="W2116" s="890"/>
      <c r="X2116" s="902"/>
      <c r="Y2116" s="921"/>
      <c r="Z2116" s="494"/>
      <c r="AA2116" s="590"/>
      <c r="AB2116" s="517"/>
      <c r="AC2116" s="518"/>
      <c r="AD2116" s="582"/>
      <c r="AE2116" s="494"/>
      <c r="AF2116" s="494"/>
      <c r="AG2116" s="494"/>
    </row>
    <row r="2117" spans="2:33">
      <c r="B2117" s="786"/>
      <c r="C2117" s="903"/>
      <c r="D2117" s="790"/>
      <c r="E2117" s="791"/>
      <c r="F2117" s="779"/>
      <c r="G2117" s="795"/>
      <c r="H2117" s="458" t="s">
        <v>226</v>
      </c>
      <c r="I2117" s="261"/>
      <c r="J2117" s="448">
        <f t="shared" si="154"/>
        <v>0</v>
      </c>
      <c r="K2117" s="439" t="e">
        <f>#REF!*(1-$O$5)</f>
        <v>#REF!</v>
      </c>
      <c r="L2117" s="798"/>
      <c r="M2117" s="801"/>
      <c r="N2117" s="779"/>
      <c r="O2117" s="779"/>
      <c r="P2117" s="782"/>
      <c r="Q2117" s="782"/>
      <c r="R2117" s="785"/>
      <c r="U2117" s="851"/>
      <c r="V2117" s="852"/>
      <c r="W2117" s="890"/>
      <c r="X2117" s="902"/>
      <c r="Y2117" s="921"/>
      <c r="Z2117" s="494"/>
      <c r="AA2117" s="590"/>
      <c r="AB2117" s="517"/>
      <c r="AC2117" s="518"/>
      <c r="AD2117" s="582"/>
      <c r="AE2117" s="494"/>
      <c r="AF2117" s="494"/>
      <c r="AG2117" s="494"/>
    </row>
    <row r="2118" spans="2:33">
      <c r="B2118" s="786">
        <v>518</v>
      </c>
      <c r="C2118" s="903" t="s">
        <v>759</v>
      </c>
      <c r="D2118" s="790"/>
      <c r="E2118" s="791">
        <f t="shared" ref="E2118:E2154" si="155">D2118*$I$5</f>
        <v>0</v>
      </c>
      <c r="F2118" s="777">
        <f>E2118</f>
        <v>0</v>
      </c>
      <c r="G2118" s="793" t="e">
        <f>F2118*(1+$L$5)</f>
        <v>#REF!</v>
      </c>
      <c r="H2118" s="458" t="s">
        <v>207</v>
      </c>
      <c r="I2118" s="261"/>
      <c r="J2118" s="448">
        <f t="shared" si="154"/>
        <v>0</v>
      </c>
      <c r="K2118" s="439" t="e">
        <f>#REF!*(1-$O$5)</f>
        <v>#REF!</v>
      </c>
      <c r="L2118" s="796" t="e">
        <f>SUM(K2118*J2118,J2119*K2119,J2120*K2120,J2121*K2121)</f>
        <v>#REF!</v>
      </c>
      <c r="M2118" s="799">
        <v>1</v>
      </c>
      <c r="N2118" s="777" t="e">
        <f>L2118*M2118</f>
        <v>#REF!</v>
      </c>
      <c r="O2118" s="777" t="e">
        <f>N2118*(1+$R$5)</f>
        <v>#REF!</v>
      </c>
      <c r="P2118" s="780" t="e">
        <f>F2118+N2118</f>
        <v>#REF!</v>
      </c>
      <c r="Q2118" s="780" t="e">
        <f>O2118+G2118</f>
        <v>#REF!</v>
      </c>
      <c r="R2118" s="783" t="e">
        <f>Q2118*(1+$U$5)</f>
        <v>#REF!</v>
      </c>
      <c r="U2118" s="851"/>
      <c r="V2118" s="852"/>
      <c r="W2118" s="890"/>
      <c r="X2118" s="902"/>
      <c r="Y2118" s="921"/>
      <c r="Z2118" s="494"/>
      <c r="AA2118" s="590"/>
      <c r="AB2118" s="517"/>
      <c r="AC2118" s="518"/>
      <c r="AD2118" s="582"/>
      <c r="AE2118" s="494"/>
      <c r="AF2118" s="494"/>
      <c r="AG2118" s="494"/>
    </row>
    <row r="2119" spans="2:33">
      <c r="B2119" s="786"/>
      <c r="C2119" s="903"/>
      <c r="D2119" s="790"/>
      <c r="E2119" s="791"/>
      <c r="F2119" s="778"/>
      <c r="G2119" s="794"/>
      <c r="H2119" s="458" t="s">
        <v>185</v>
      </c>
      <c r="I2119" s="261"/>
      <c r="J2119" s="448">
        <f t="shared" si="154"/>
        <v>0</v>
      </c>
      <c r="K2119" s="439" t="e">
        <f>#REF!*(1-$O$5)</f>
        <v>#REF!</v>
      </c>
      <c r="L2119" s="797"/>
      <c r="M2119" s="800"/>
      <c r="N2119" s="778"/>
      <c r="O2119" s="778"/>
      <c r="P2119" s="781"/>
      <c r="Q2119" s="781"/>
      <c r="R2119" s="784"/>
      <c r="U2119" s="851"/>
      <c r="V2119" s="852"/>
      <c r="W2119" s="890"/>
      <c r="X2119" s="902"/>
      <c r="Y2119" s="921"/>
      <c r="Z2119" s="494"/>
      <c r="AA2119" s="590"/>
      <c r="AB2119" s="517"/>
      <c r="AC2119" s="518"/>
      <c r="AD2119" s="582"/>
      <c r="AE2119" s="494"/>
      <c r="AF2119" s="494"/>
      <c r="AG2119" s="494"/>
    </row>
    <row r="2120" spans="2:33">
      <c r="B2120" s="786"/>
      <c r="C2120" s="903"/>
      <c r="D2120" s="790"/>
      <c r="E2120" s="791"/>
      <c r="F2120" s="778"/>
      <c r="G2120" s="794"/>
      <c r="H2120" s="458" t="s">
        <v>220</v>
      </c>
      <c r="I2120" s="261"/>
      <c r="J2120" s="448">
        <f t="shared" si="154"/>
        <v>0</v>
      </c>
      <c r="K2120" s="439" t="e">
        <f>#REF!*(1-$O$5)</f>
        <v>#REF!</v>
      </c>
      <c r="L2120" s="797"/>
      <c r="M2120" s="800"/>
      <c r="N2120" s="778"/>
      <c r="O2120" s="778"/>
      <c r="P2120" s="781"/>
      <c r="Q2120" s="781"/>
      <c r="R2120" s="784"/>
      <c r="U2120" s="851"/>
      <c r="V2120" s="852"/>
      <c r="W2120" s="890"/>
      <c r="X2120" s="902"/>
      <c r="Y2120" s="921"/>
      <c r="Z2120" s="494"/>
      <c r="AA2120" s="590"/>
      <c r="AB2120" s="517"/>
      <c r="AC2120" s="518"/>
      <c r="AD2120" s="582"/>
      <c r="AE2120" s="494"/>
      <c r="AF2120" s="494"/>
      <c r="AG2120" s="494"/>
    </row>
    <row r="2121" spans="2:33">
      <c r="B2121" s="786"/>
      <c r="C2121" s="903"/>
      <c r="D2121" s="790"/>
      <c r="E2121" s="791"/>
      <c r="F2121" s="779"/>
      <c r="G2121" s="795"/>
      <c r="H2121" s="458" t="s">
        <v>226</v>
      </c>
      <c r="I2121" s="261"/>
      <c r="J2121" s="448">
        <f t="shared" si="154"/>
        <v>0</v>
      </c>
      <c r="K2121" s="439" t="e">
        <f>#REF!*(1-$O$5)</f>
        <v>#REF!</v>
      </c>
      <c r="L2121" s="798"/>
      <c r="M2121" s="801"/>
      <c r="N2121" s="779"/>
      <c r="O2121" s="779"/>
      <c r="P2121" s="782"/>
      <c r="Q2121" s="782"/>
      <c r="R2121" s="785"/>
      <c r="U2121" s="851"/>
      <c r="V2121" s="852"/>
      <c r="W2121" s="890"/>
      <c r="X2121" s="902"/>
      <c r="Y2121" s="921"/>
      <c r="Z2121" s="494"/>
      <c r="AA2121" s="590"/>
      <c r="AB2121" s="517"/>
      <c r="AC2121" s="518"/>
      <c r="AD2121" s="582"/>
      <c r="AE2121" s="494"/>
      <c r="AF2121" s="494"/>
      <c r="AG2121" s="494"/>
    </row>
    <row r="2122" spans="2:33">
      <c r="B2122" s="786">
        <v>519</v>
      </c>
      <c r="C2122" s="903" t="s">
        <v>764</v>
      </c>
      <c r="D2122" s="790"/>
      <c r="E2122" s="791">
        <f t="shared" si="155"/>
        <v>0</v>
      </c>
      <c r="F2122" s="777">
        <f>E2122</f>
        <v>0</v>
      </c>
      <c r="G2122" s="793" t="e">
        <f>F2122*(1+$L$5)</f>
        <v>#REF!</v>
      </c>
      <c r="H2122" s="458" t="s">
        <v>207</v>
      </c>
      <c r="I2122" s="261"/>
      <c r="J2122" s="448">
        <f t="shared" si="154"/>
        <v>0</v>
      </c>
      <c r="K2122" s="439" t="e">
        <f>#REF!*(1-$O$5)</f>
        <v>#REF!</v>
      </c>
      <c r="L2122" s="796" t="e">
        <f>SUM(K2122*J2122,J2123*K2123,J2124*K2124,J2125*K2125)</f>
        <v>#REF!</v>
      </c>
      <c r="M2122" s="799">
        <v>1</v>
      </c>
      <c r="N2122" s="777" t="e">
        <f>L2122*M2122</f>
        <v>#REF!</v>
      </c>
      <c r="O2122" s="777" t="e">
        <f>N2122*(1+$R$5)</f>
        <v>#REF!</v>
      </c>
      <c r="P2122" s="780" t="e">
        <f>F2122+N2122</f>
        <v>#REF!</v>
      </c>
      <c r="Q2122" s="780" t="e">
        <f>O2122+G2122</f>
        <v>#REF!</v>
      </c>
      <c r="R2122" s="783" t="e">
        <f>Q2122*(1+$U$5)</f>
        <v>#REF!</v>
      </c>
      <c r="U2122" s="851"/>
      <c r="V2122" s="852"/>
      <c r="W2122" s="890"/>
      <c r="X2122" s="902"/>
      <c r="Y2122" s="921"/>
      <c r="Z2122" s="494"/>
      <c r="AA2122" s="590"/>
      <c r="AB2122" s="517"/>
      <c r="AC2122" s="518"/>
      <c r="AD2122" s="582"/>
      <c r="AE2122" s="494"/>
      <c r="AF2122" s="494"/>
      <c r="AG2122" s="494"/>
    </row>
    <row r="2123" spans="2:33">
      <c r="B2123" s="786"/>
      <c r="C2123" s="903"/>
      <c r="D2123" s="790"/>
      <c r="E2123" s="791"/>
      <c r="F2123" s="778"/>
      <c r="G2123" s="794"/>
      <c r="H2123" s="458" t="s">
        <v>185</v>
      </c>
      <c r="I2123" s="261"/>
      <c r="J2123" s="448">
        <f t="shared" si="154"/>
        <v>0</v>
      </c>
      <c r="K2123" s="439" t="e">
        <f>#REF!*(1-$O$5)</f>
        <v>#REF!</v>
      </c>
      <c r="L2123" s="797"/>
      <c r="M2123" s="800"/>
      <c r="N2123" s="778"/>
      <c r="O2123" s="778"/>
      <c r="P2123" s="781"/>
      <c r="Q2123" s="781"/>
      <c r="R2123" s="784"/>
      <c r="U2123" s="851"/>
      <c r="V2123" s="852"/>
      <c r="W2123" s="890"/>
      <c r="X2123" s="902"/>
      <c r="Y2123" s="921"/>
      <c r="Z2123" s="494"/>
      <c r="AA2123" s="590"/>
      <c r="AB2123" s="517"/>
      <c r="AC2123" s="518"/>
      <c r="AD2123" s="582"/>
      <c r="AE2123" s="494"/>
      <c r="AF2123" s="494"/>
      <c r="AG2123" s="494"/>
    </row>
    <row r="2124" spans="2:33">
      <c r="B2124" s="786"/>
      <c r="C2124" s="903"/>
      <c r="D2124" s="790"/>
      <c r="E2124" s="791"/>
      <c r="F2124" s="778"/>
      <c r="G2124" s="794"/>
      <c r="H2124" s="458" t="s">
        <v>220</v>
      </c>
      <c r="I2124" s="261"/>
      <c r="J2124" s="448">
        <f t="shared" si="154"/>
        <v>0</v>
      </c>
      <c r="K2124" s="439" t="e">
        <f>#REF!*(1-$O$5)</f>
        <v>#REF!</v>
      </c>
      <c r="L2124" s="797"/>
      <c r="M2124" s="800"/>
      <c r="N2124" s="778"/>
      <c r="O2124" s="778"/>
      <c r="P2124" s="781"/>
      <c r="Q2124" s="781"/>
      <c r="R2124" s="784"/>
      <c r="U2124" s="851"/>
      <c r="V2124" s="852"/>
      <c r="W2124" s="890"/>
      <c r="X2124" s="902"/>
      <c r="Y2124" s="921"/>
      <c r="Z2124" s="494"/>
      <c r="AA2124" s="590"/>
      <c r="AB2124" s="517"/>
      <c r="AC2124" s="518"/>
      <c r="AD2124" s="582"/>
      <c r="AE2124" s="494"/>
      <c r="AF2124" s="494"/>
      <c r="AG2124" s="494"/>
    </row>
    <row r="2125" spans="2:33">
      <c r="B2125" s="786"/>
      <c r="C2125" s="903"/>
      <c r="D2125" s="790"/>
      <c r="E2125" s="791"/>
      <c r="F2125" s="779"/>
      <c r="G2125" s="795"/>
      <c r="H2125" s="458" t="s">
        <v>226</v>
      </c>
      <c r="I2125" s="261"/>
      <c r="J2125" s="448">
        <f t="shared" si="154"/>
        <v>0</v>
      </c>
      <c r="K2125" s="439" t="e">
        <f>#REF!*(1-$O$5)</f>
        <v>#REF!</v>
      </c>
      <c r="L2125" s="798"/>
      <c r="M2125" s="801"/>
      <c r="N2125" s="779"/>
      <c r="O2125" s="779"/>
      <c r="P2125" s="782"/>
      <c r="Q2125" s="782"/>
      <c r="R2125" s="785"/>
      <c r="U2125" s="851"/>
      <c r="V2125" s="852"/>
      <c r="W2125" s="890"/>
      <c r="X2125" s="902"/>
      <c r="Y2125" s="921"/>
      <c r="Z2125" s="494"/>
      <c r="AA2125" s="590"/>
      <c r="AB2125" s="517"/>
      <c r="AC2125" s="518"/>
      <c r="AD2125" s="582"/>
      <c r="AE2125" s="494"/>
      <c r="AF2125" s="494"/>
      <c r="AG2125" s="494"/>
    </row>
    <row r="2126" spans="2:33">
      <c r="B2126" s="786">
        <v>520</v>
      </c>
      <c r="C2126" s="903" t="s">
        <v>770</v>
      </c>
      <c r="D2126" s="790"/>
      <c r="E2126" s="791">
        <f t="shared" si="155"/>
        <v>0</v>
      </c>
      <c r="F2126" s="777">
        <f>E2126</f>
        <v>0</v>
      </c>
      <c r="G2126" s="793" t="e">
        <f>F2126*(1+$L$5)</f>
        <v>#REF!</v>
      </c>
      <c r="H2126" s="458" t="s">
        <v>207</v>
      </c>
      <c r="I2126" s="261"/>
      <c r="J2126" s="448">
        <f t="shared" si="154"/>
        <v>0</v>
      </c>
      <c r="K2126" s="439" t="e">
        <f>#REF!*(1-$O$5)</f>
        <v>#REF!</v>
      </c>
      <c r="L2126" s="796" t="e">
        <f>SUM(K2126*J2126,J2127*K2127,J2128*K2128,J2129*K2129)</f>
        <v>#REF!</v>
      </c>
      <c r="M2126" s="799">
        <v>1</v>
      </c>
      <c r="N2126" s="777" t="e">
        <f>L2126*M2126</f>
        <v>#REF!</v>
      </c>
      <c r="O2126" s="777" t="e">
        <f>N2126*(1+$R$5)</f>
        <v>#REF!</v>
      </c>
      <c r="P2126" s="780" t="e">
        <f>F2126+N2126</f>
        <v>#REF!</v>
      </c>
      <c r="Q2126" s="780" t="e">
        <f>O2126+G2126</f>
        <v>#REF!</v>
      </c>
      <c r="R2126" s="783" t="e">
        <f>Q2126*(1+$U$5)</f>
        <v>#REF!</v>
      </c>
      <c r="U2126" s="851"/>
      <c r="V2126" s="852"/>
      <c r="W2126" s="890"/>
      <c r="X2126" s="902"/>
      <c r="Y2126" s="921"/>
      <c r="Z2126" s="494"/>
      <c r="AA2126" s="590"/>
      <c r="AB2126" s="517"/>
      <c r="AC2126" s="518"/>
      <c r="AD2126" s="582"/>
      <c r="AE2126" s="494"/>
      <c r="AF2126" s="494"/>
      <c r="AG2126" s="494"/>
    </row>
    <row r="2127" spans="2:33">
      <c r="B2127" s="786"/>
      <c r="C2127" s="903"/>
      <c r="D2127" s="790"/>
      <c r="E2127" s="791"/>
      <c r="F2127" s="778"/>
      <c r="G2127" s="794"/>
      <c r="H2127" s="458" t="s">
        <v>185</v>
      </c>
      <c r="I2127" s="261"/>
      <c r="J2127" s="448">
        <f t="shared" si="154"/>
        <v>0</v>
      </c>
      <c r="K2127" s="439" t="e">
        <f>#REF!*(1-$O$5)</f>
        <v>#REF!</v>
      </c>
      <c r="L2127" s="797"/>
      <c r="M2127" s="800"/>
      <c r="N2127" s="778"/>
      <c r="O2127" s="778"/>
      <c r="P2127" s="781"/>
      <c r="Q2127" s="781"/>
      <c r="R2127" s="784"/>
      <c r="U2127" s="851"/>
      <c r="V2127" s="852"/>
      <c r="W2127" s="890"/>
      <c r="X2127" s="902"/>
      <c r="Y2127" s="921"/>
      <c r="Z2127" s="494"/>
      <c r="AA2127" s="590"/>
      <c r="AB2127" s="517"/>
      <c r="AC2127" s="518"/>
      <c r="AD2127" s="582"/>
      <c r="AE2127" s="494"/>
      <c r="AF2127" s="494"/>
      <c r="AG2127" s="494"/>
    </row>
    <row r="2128" spans="2:33">
      <c r="B2128" s="786"/>
      <c r="C2128" s="903"/>
      <c r="D2128" s="790"/>
      <c r="E2128" s="791"/>
      <c r="F2128" s="778"/>
      <c r="G2128" s="794"/>
      <c r="H2128" s="458" t="s">
        <v>220</v>
      </c>
      <c r="I2128" s="261">
        <v>15</v>
      </c>
      <c r="J2128" s="448">
        <f t="shared" si="154"/>
        <v>0.25</v>
      </c>
      <c r="K2128" s="439" t="e">
        <f>#REF!*(1-$O$5)</f>
        <v>#REF!</v>
      </c>
      <c r="L2128" s="797"/>
      <c r="M2128" s="800"/>
      <c r="N2128" s="778"/>
      <c r="O2128" s="778"/>
      <c r="P2128" s="781"/>
      <c r="Q2128" s="781"/>
      <c r="R2128" s="784"/>
      <c r="U2128" s="851"/>
      <c r="V2128" s="852"/>
      <c r="W2128" s="890"/>
      <c r="X2128" s="902"/>
      <c r="Y2128" s="921"/>
      <c r="Z2128" s="494"/>
      <c r="AA2128" s="590"/>
      <c r="AB2128" s="517"/>
      <c r="AC2128" s="518"/>
      <c r="AD2128" s="582"/>
      <c r="AE2128" s="494"/>
      <c r="AF2128" s="494"/>
      <c r="AG2128" s="494"/>
    </row>
    <row r="2129" spans="2:33">
      <c r="B2129" s="786"/>
      <c r="C2129" s="903"/>
      <c r="D2129" s="790"/>
      <c r="E2129" s="791"/>
      <c r="F2129" s="779"/>
      <c r="G2129" s="795"/>
      <c r="H2129" s="458" t="s">
        <v>226</v>
      </c>
      <c r="I2129" s="261">
        <v>15</v>
      </c>
      <c r="J2129" s="448">
        <f t="shared" si="154"/>
        <v>0.25</v>
      </c>
      <c r="K2129" s="439" t="e">
        <f>#REF!*(1-$O$5)</f>
        <v>#REF!</v>
      </c>
      <c r="L2129" s="798"/>
      <c r="M2129" s="801"/>
      <c r="N2129" s="779"/>
      <c r="O2129" s="779"/>
      <c r="P2129" s="782"/>
      <c r="Q2129" s="782"/>
      <c r="R2129" s="785"/>
      <c r="U2129" s="851"/>
      <c r="V2129" s="852"/>
      <c r="W2129" s="890"/>
      <c r="X2129" s="902"/>
      <c r="Y2129" s="921"/>
      <c r="Z2129" s="494"/>
      <c r="AA2129" s="590"/>
      <c r="AB2129" s="517"/>
      <c r="AC2129" s="518"/>
      <c r="AD2129" s="582"/>
      <c r="AE2129" s="494"/>
      <c r="AF2129" s="494"/>
      <c r="AG2129" s="494"/>
    </row>
    <row r="2130" spans="2:33">
      <c r="B2130" s="786">
        <v>521</v>
      </c>
      <c r="C2130" s="903" t="s">
        <v>771</v>
      </c>
      <c r="D2130" s="790"/>
      <c r="E2130" s="791">
        <f t="shared" si="155"/>
        <v>0</v>
      </c>
      <c r="F2130" s="777">
        <f>E2130</f>
        <v>0</v>
      </c>
      <c r="G2130" s="793" t="e">
        <f>F2130*(1+$L$5)</f>
        <v>#REF!</v>
      </c>
      <c r="H2130" s="458" t="s">
        <v>207</v>
      </c>
      <c r="I2130" s="261"/>
      <c r="J2130" s="448">
        <f t="shared" si="154"/>
        <v>0</v>
      </c>
      <c r="K2130" s="439" t="e">
        <f>#REF!*(1-$O$5)</f>
        <v>#REF!</v>
      </c>
      <c r="L2130" s="796" t="e">
        <f>SUM(K2130*J2130,J2131*K2131,J2132*K2132,J2133*K2133)</f>
        <v>#REF!</v>
      </c>
      <c r="M2130" s="799">
        <v>1</v>
      </c>
      <c r="N2130" s="777" t="e">
        <f>L2130*M2130</f>
        <v>#REF!</v>
      </c>
      <c r="O2130" s="777" t="e">
        <f>N2130*(1+$R$5)</f>
        <v>#REF!</v>
      </c>
      <c r="P2130" s="780" t="e">
        <f>F2130+N2130</f>
        <v>#REF!</v>
      </c>
      <c r="Q2130" s="780" t="e">
        <f>O2130+G2130</f>
        <v>#REF!</v>
      </c>
      <c r="R2130" s="783" t="e">
        <f>Q2130*(1+$U$5)</f>
        <v>#REF!</v>
      </c>
      <c r="U2130" s="851"/>
      <c r="V2130" s="852"/>
      <c r="W2130" s="890"/>
      <c r="X2130" s="902"/>
      <c r="Y2130" s="921"/>
      <c r="Z2130" s="494"/>
      <c r="AA2130" s="590"/>
      <c r="AB2130" s="517"/>
      <c r="AC2130" s="518"/>
      <c r="AD2130" s="582"/>
      <c r="AE2130" s="494"/>
      <c r="AF2130" s="494"/>
      <c r="AG2130" s="494"/>
    </row>
    <row r="2131" spans="2:33">
      <c r="B2131" s="786"/>
      <c r="C2131" s="903"/>
      <c r="D2131" s="790"/>
      <c r="E2131" s="791"/>
      <c r="F2131" s="778"/>
      <c r="G2131" s="794"/>
      <c r="H2131" s="458" t="s">
        <v>185</v>
      </c>
      <c r="I2131" s="261"/>
      <c r="J2131" s="448">
        <f t="shared" si="154"/>
        <v>0</v>
      </c>
      <c r="K2131" s="439" t="e">
        <f>#REF!*(1-$O$5)</f>
        <v>#REF!</v>
      </c>
      <c r="L2131" s="797"/>
      <c r="M2131" s="800"/>
      <c r="N2131" s="778"/>
      <c r="O2131" s="778"/>
      <c r="P2131" s="781"/>
      <c r="Q2131" s="781"/>
      <c r="R2131" s="784"/>
      <c r="U2131" s="851"/>
      <c r="V2131" s="852"/>
      <c r="W2131" s="890"/>
      <c r="X2131" s="902"/>
      <c r="Y2131" s="921"/>
      <c r="Z2131" s="494"/>
      <c r="AA2131" s="590"/>
      <c r="AB2131" s="517"/>
      <c r="AC2131" s="518"/>
      <c r="AD2131" s="582"/>
      <c r="AE2131" s="494"/>
      <c r="AF2131" s="494"/>
      <c r="AG2131" s="494"/>
    </row>
    <row r="2132" spans="2:33">
      <c r="B2132" s="786"/>
      <c r="C2132" s="903"/>
      <c r="D2132" s="790"/>
      <c r="E2132" s="791"/>
      <c r="F2132" s="778"/>
      <c r="G2132" s="794"/>
      <c r="H2132" s="458" t="s">
        <v>220</v>
      </c>
      <c r="I2132" s="261"/>
      <c r="J2132" s="448">
        <f t="shared" si="154"/>
        <v>0</v>
      </c>
      <c r="K2132" s="439" t="e">
        <f>#REF!*(1-$O$5)</f>
        <v>#REF!</v>
      </c>
      <c r="L2132" s="797"/>
      <c r="M2132" s="800"/>
      <c r="N2132" s="778"/>
      <c r="O2132" s="778"/>
      <c r="P2132" s="781"/>
      <c r="Q2132" s="781"/>
      <c r="R2132" s="784"/>
      <c r="U2132" s="851"/>
      <c r="V2132" s="852"/>
      <c r="W2132" s="890"/>
      <c r="X2132" s="902"/>
      <c r="Y2132" s="921"/>
      <c r="Z2132" s="494"/>
      <c r="AA2132" s="590"/>
      <c r="AB2132" s="517"/>
      <c r="AC2132" s="518"/>
      <c r="AD2132" s="582"/>
      <c r="AE2132" s="494"/>
      <c r="AF2132" s="494"/>
      <c r="AG2132" s="494"/>
    </row>
    <row r="2133" spans="2:33">
      <c r="B2133" s="786"/>
      <c r="C2133" s="903"/>
      <c r="D2133" s="790"/>
      <c r="E2133" s="791"/>
      <c r="F2133" s="779"/>
      <c r="G2133" s="795"/>
      <c r="H2133" s="458" t="s">
        <v>226</v>
      </c>
      <c r="I2133" s="261"/>
      <c r="J2133" s="448">
        <f t="shared" si="154"/>
        <v>0</v>
      </c>
      <c r="K2133" s="439" t="e">
        <f>#REF!*(1-$O$5)</f>
        <v>#REF!</v>
      </c>
      <c r="L2133" s="798"/>
      <c r="M2133" s="801"/>
      <c r="N2133" s="779"/>
      <c r="O2133" s="779"/>
      <c r="P2133" s="782"/>
      <c r="Q2133" s="782"/>
      <c r="R2133" s="785"/>
      <c r="U2133" s="851"/>
      <c r="V2133" s="852"/>
      <c r="W2133" s="890"/>
      <c r="X2133" s="902"/>
      <c r="Y2133" s="921"/>
      <c r="Z2133" s="494"/>
      <c r="AA2133" s="590"/>
      <c r="AB2133" s="517"/>
      <c r="AC2133" s="518"/>
      <c r="AD2133" s="582"/>
      <c r="AE2133" s="494"/>
      <c r="AF2133" s="494"/>
      <c r="AG2133" s="494"/>
    </row>
    <row r="2134" spans="2:33">
      <c r="B2134" s="786">
        <v>522</v>
      </c>
      <c r="C2134" s="903" t="s">
        <v>772</v>
      </c>
      <c r="D2134" s="790"/>
      <c r="E2134" s="791">
        <f t="shared" si="155"/>
        <v>0</v>
      </c>
      <c r="F2134" s="777">
        <f>E2134</f>
        <v>0</v>
      </c>
      <c r="G2134" s="793" t="e">
        <f>F2134*(1+$L$5)</f>
        <v>#REF!</v>
      </c>
      <c r="H2134" s="458" t="s">
        <v>207</v>
      </c>
      <c r="I2134" s="261"/>
      <c r="J2134" s="448">
        <f t="shared" si="154"/>
        <v>0</v>
      </c>
      <c r="K2134" s="439" t="e">
        <f>#REF!*(1-$O$5)</f>
        <v>#REF!</v>
      </c>
      <c r="L2134" s="796" t="e">
        <f>SUM(K2134*J2134,J2135*K2135,J2136*K2136,J2137*K2137)</f>
        <v>#REF!</v>
      </c>
      <c r="M2134" s="799">
        <v>1</v>
      </c>
      <c r="N2134" s="777" t="e">
        <f>L2134*M2134</f>
        <v>#REF!</v>
      </c>
      <c r="O2134" s="777" t="e">
        <f>N2134*(1+$R$5)</f>
        <v>#REF!</v>
      </c>
      <c r="P2134" s="780" t="e">
        <f>F2134+N2134</f>
        <v>#REF!</v>
      </c>
      <c r="Q2134" s="780" t="e">
        <f>O2134+G2134</f>
        <v>#REF!</v>
      </c>
      <c r="R2134" s="783" t="e">
        <f>Q2134*(1+$U$5)</f>
        <v>#REF!</v>
      </c>
      <c r="U2134" s="851"/>
      <c r="V2134" s="852"/>
      <c r="W2134" s="890"/>
      <c r="X2134" s="902"/>
      <c r="Y2134" s="921"/>
      <c r="Z2134" s="494"/>
      <c r="AA2134" s="590"/>
      <c r="AB2134" s="517"/>
      <c r="AC2134" s="518"/>
      <c r="AD2134" s="582"/>
      <c r="AE2134" s="494"/>
      <c r="AF2134" s="494"/>
      <c r="AG2134" s="494"/>
    </row>
    <row r="2135" spans="2:33">
      <c r="B2135" s="786"/>
      <c r="C2135" s="903"/>
      <c r="D2135" s="790"/>
      <c r="E2135" s="791"/>
      <c r="F2135" s="778"/>
      <c r="G2135" s="794"/>
      <c r="H2135" s="458" t="s">
        <v>185</v>
      </c>
      <c r="I2135" s="261"/>
      <c r="J2135" s="448">
        <f t="shared" si="154"/>
        <v>0</v>
      </c>
      <c r="K2135" s="439" t="e">
        <f>#REF!*(1-$O$5)</f>
        <v>#REF!</v>
      </c>
      <c r="L2135" s="797"/>
      <c r="M2135" s="800"/>
      <c r="N2135" s="778"/>
      <c r="O2135" s="778"/>
      <c r="P2135" s="781"/>
      <c r="Q2135" s="781"/>
      <c r="R2135" s="784"/>
      <c r="U2135" s="851"/>
      <c r="V2135" s="852"/>
      <c r="W2135" s="890"/>
      <c r="X2135" s="902"/>
      <c r="Y2135" s="921"/>
      <c r="Z2135" s="494"/>
      <c r="AA2135" s="590"/>
      <c r="AB2135" s="517"/>
      <c r="AC2135" s="518"/>
      <c r="AD2135" s="582"/>
      <c r="AE2135" s="494"/>
      <c r="AF2135" s="494"/>
      <c r="AG2135" s="494"/>
    </row>
    <row r="2136" spans="2:33">
      <c r="B2136" s="786"/>
      <c r="C2136" s="903"/>
      <c r="D2136" s="790"/>
      <c r="E2136" s="791"/>
      <c r="F2136" s="778"/>
      <c r="G2136" s="794"/>
      <c r="H2136" s="458" t="s">
        <v>220</v>
      </c>
      <c r="I2136" s="261"/>
      <c r="J2136" s="448">
        <f t="shared" si="154"/>
        <v>0</v>
      </c>
      <c r="K2136" s="439" t="e">
        <f>#REF!*(1-$O$5)</f>
        <v>#REF!</v>
      </c>
      <c r="L2136" s="797"/>
      <c r="M2136" s="800"/>
      <c r="N2136" s="778"/>
      <c r="O2136" s="778"/>
      <c r="P2136" s="781"/>
      <c r="Q2136" s="781"/>
      <c r="R2136" s="784"/>
      <c r="U2136" s="851"/>
      <c r="V2136" s="852"/>
      <c r="W2136" s="890"/>
      <c r="X2136" s="902"/>
      <c r="Y2136" s="921"/>
      <c r="Z2136" s="494"/>
      <c r="AA2136" s="590"/>
      <c r="AB2136" s="517"/>
      <c r="AC2136" s="518"/>
      <c r="AD2136" s="582"/>
      <c r="AE2136" s="494"/>
      <c r="AF2136" s="494"/>
      <c r="AG2136" s="494"/>
    </row>
    <row r="2137" spans="2:33">
      <c r="B2137" s="786"/>
      <c r="C2137" s="904"/>
      <c r="D2137" s="790"/>
      <c r="E2137" s="791"/>
      <c r="F2137" s="779"/>
      <c r="G2137" s="795"/>
      <c r="H2137" s="466" t="s">
        <v>226</v>
      </c>
      <c r="I2137" s="262"/>
      <c r="J2137" s="448">
        <f t="shared" si="154"/>
        <v>0</v>
      </c>
      <c r="K2137" s="439" t="e">
        <f>#REF!*(1-$O$5)</f>
        <v>#REF!</v>
      </c>
      <c r="L2137" s="798"/>
      <c r="M2137" s="801"/>
      <c r="N2137" s="779"/>
      <c r="O2137" s="779"/>
      <c r="P2137" s="782"/>
      <c r="Q2137" s="782"/>
      <c r="R2137" s="785"/>
      <c r="U2137" s="851"/>
      <c r="V2137" s="852"/>
      <c r="W2137" s="890"/>
      <c r="X2137" s="902"/>
      <c r="Y2137" s="921"/>
      <c r="Z2137" s="494"/>
      <c r="AA2137" s="590"/>
      <c r="AB2137" s="517"/>
      <c r="AC2137" s="518"/>
      <c r="AD2137" s="582"/>
      <c r="AE2137" s="494"/>
      <c r="AF2137" s="494"/>
      <c r="AG2137" s="494"/>
    </row>
    <row r="2138" spans="2:33">
      <c r="B2138" s="786">
        <v>523</v>
      </c>
      <c r="C2138" s="903" t="s">
        <v>760</v>
      </c>
      <c r="D2138" s="790"/>
      <c r="E2138" s="791">
        <f t="shared" si="155"/>
        <v>0</v>
      </c>
      <c r="F2138" s="777">
        <f>E2138</f>
        <v>0</v>
      </c>
      <c r="G2138" s="793" t="e">
        <f>F2138*(1+$L$5)</f>
        <v>#REF!</v>
      </c>
      <c r="H2138" s="458" t="s">
        <v>207</v>
      </c>
      <c r="I2138" s="261"/>
      <c r="J2138" s="448">
        <f t="shared" si="154"/>
        <v>0</v>
      </c>
      <c r="K2138" s="439" t="e">
        <f>#REF!*(1-$O$5)</f>
        <v>#REF!</v>
      </c>
      <c r="L2138" s="796" t="e">
        <f>SUM(K2138*J2138,J2139*K2139,J2140*K2140,J2141*K2141)</f>
        <v>#REF!</v>
      </c>
      <c r="M2138" s="799">
        <v>1</v>
      </c>
      <c r="N2138" s="777" t="e">
        <f>L2138*M2138</f>
        <v>#REF!</v>
      </c>
      <c r="O2138" s="777" t="e">
        <f>N2138*(1+$R$5)</f>
        <v>#REF!</v>
      </c>
      <c r="P2138" s="780" t="e">
        <f>F2138+N2138</f>
        <v>#REF!</v>
      </c>
      <c r="Q2138" s="780" t="e">
        <f>O2138+G2138</f>
        <v>#REF!</v>
      </c>
      <c r="R2138" s="783" t="e">
        <f>Q2138*(1+$U$5)</f>
        <v>#REF!</v>
      </c>
      <c r="U2138" s="851"/>
      <c r="V2138" s="852"/>
      <c r="W2138" s="890"/>
      <c r="X2138" s="902"/>
      <c r="Y2138" s="921"/>
      <c r="Z2138" s="494"/>
      <c r="AA2138" s="590"/>
      <c r="AB2138" s="517"/>
      <c r="AC2138" s="518"/>
      <c r="AD2138" s="582"/>
      <c r="AE2138" s="494"/>
      <c r="AF2138" s="494"/>
      <c r="AG2138" s="494"/>
    </row>
    <row r="2139" spans="2:33">
      <c r="B2139" s="786"/>
      <c r="C2139" s="903"/>
      <c r="D2139" s="790"/>
      <c r="E2139" s="791"/>
      <c r="F2139" s="778"/>
      <c r="G2139" s="794"/>
      <c r="H2139" s="458" t="s">
        <v>185</v>
      </c>
      <c r="I2139" s="261"/>
      <c r="J2139" s="448">
        <f t="shared" si="154"/>
        <v>0</v>
      </c>
      <c r="K2139" s="439" t="e">
        <f>#REF!*(1-$O$5)</f>
        <v>#REF!</v>
      </c>
      <c r="L2139" s="797"/>
      <c r="M2139" s="800"/>
      <c r="N2139" s="778"/>
      <c r="O2139" s="778"/>
      <c r="P2139" s="781"/>
      <c r="Q2139" s="781"/>
      <c r="R2139" s="784"/>
      <c r="U2139" s="851"/>
      <c r="V2139" s="852"/>
      <c r="W2139" s="890"/>
      <c r="X2139" s="902"/>
      <c r="Y2139" s="921"/>
      <c r="Z2139" s="494"/>
      <c r="AA2139" s="590"/>
      <c r="AB2139" s="517"/>
      <c r="AC2139" s="518"/>
      <c r="AD2139" s="582"/>
      <c r="AE2139" s="494"/>
      <c r="AF2139" s="494"/>
      <c r="AG2139" s="494"/>
    </row>
    <row r="2140" spans="2:33">
      <c r="B2140" s="786"/>
      <c r="C2140" s="903"/>
      <c r="D2140" s="790"/>
      <c r="E2140" s="791"/>
      <c r="F2140" s="778"/>
      <c r="G2140" s="794"/>
      <c r="H2140" s="458" t="s">
        <v>220</v>
      </c>
      <c r="I2140" s="261"/>
      <c r="J2140" s="448">
        <f t="shared" si="154"/>
        <v>0</v>
      </c>
      <c r="K2140" s="439" t="e">
        <f>#REF!*(1-$O$5)</f>
        <v>#REF!</v>
      </c>
      <c r="L2140" s="797"/>
      <c r="M2140" s="800"/>
      <c r="N2140" s="778"/>
      <c r="O2140" s="778"/>
      <c r="P2140" s="781"/>
      <c r="Q2140" s="781"/>
      <c r="R2140" s="784"/>
      <c r="U2140" s="851"/>
      <c r="V2140" s="852"/>
      <c r="W2140" s="890"/>
      <c r="X2140" s="902"/>
      <c r="Y2140" s="921"/>
      <c r="Z2140" s="494"/>
      <c r="AA2140" s="590"/>
      <c r="AB2140" s="517"/>
      <c r="AC2140" s="518"/>
      <c r="AD2140" s="582"/>
      <c r="AE2140" s="494"/>
      <c r="AF2140" s="494"/>
      <c r="AG2140" s="494"/>
    </row>
    <row r="2141" spans="2:33">
      <c r="B2141" s="786"/>
      <c r="C2141" s="903"/>
      <c r="D2141" s="790"/>
      <c r="E2141" s="791"/>
      <c r="F2141" s="779"/>
      <c r="G2141" s="795"/>
      <c r="H2141" s="458" t="s">
        <v>226</v>
      </c>
      <c r="I2141" s="261"/>
      <c r="J2141" s="448">
        <f t="shared" si="154"/>
        <v>0</v>
      </c>
      <c r="K2141" s="439" t="e">
        <f>#REF!*(1-$O$5)</f>
        <v>#REF!</v>
      </c>
      <c r="L2141" s="798"/>
      <c r="M2141" s="801"/>
      <c r="N2141" s="779"/>
      <c r="O2141" s="779"/>
      <c r="P2141" s="782"/>
      <c r="Q2141" s="782"/>
      <c r="R2141" s="785"/>
      <c r="U2141" s="851"/>
      <c r="V2141" s="852"/>
      <c r="W2141" s="890"/>
      <c r="X2141" s="902"/>
      <c r="Y2141" s="921"/>
      <c r="Z2141" s="494"/>
      <c r="AA2141" s="590"/>
      <c r="AB2141" s="517"/>
      <c r="AC2141" s="518"/>
      <c r="AD2141" s="582"/>
      <c r="AE2141" s="494"/>
      <c r="AF2141" s="494"/>
      <c r="AG2141" s="494"/>
    </row>
    <row r="2142" spans="2:33">
      <c r="B2142" s="786">
        <v>524</v>
      </c>
      <c r="C2142" s="850" t="s">
        <v>1052</v>
      </c>
      <c r="D2142" s="790"/>
      <c r="E2142" s="791">
        <f t="shared" si="155"/>
        <v>0</v>
      </c>
      <c r="F2142" s="777">
        <f>E2142</f>
        <v>0</v>
      </c>
      <c r="G2142" s="793" t="e">
        <f>F2142*(1+$L$5)</f>
        <v>#REF!</v>
      </c>
      <c r="H2142" s="458" t="s">
        <v>207</v>
      </c>
      <c r="I2142" s="261"/>
      <c r="J2142" s="448">
        <f t="shared" si="154"/>
        <v>0</v>
      </c>
      <c r="K2142" s="439" t="e">
        <f>#REF!*(1-$O$5)</f>
        <v>#REF!</v>
      </c>
      <c r="L2142" s="796" t="e">
        <f>SUM(K2142*J2142,J2143*K2143,J2144*K2144,J2145*K2145)</f>
        <v>#REF!</v>
      </c>
      <c r="M2142" s="799">
        <v>1</v>
      </c>
      <c r="N2142" s="777" t="e">
        <f>L2142*M2142</f>
        <v>#REF!</v>
      </c>
      <c r="O2142" s="777" t="e">
        <f>N2142*(1+$R$5)</f>
        <v>#REF!</v>
      </c>
      <c r="P2142" s="780" t="e">
        <f>F2142+N2142</f>
        <v>#REF!</v>
      </c>
      <c r="Q2142" s="780" t="e">
        <f>O2142+G2142</f>
        <v>#REF!</v>
      </c>
      <c r="R2142" s="783" t="e">
        <f>Q2142*(1+$U$5)</f>
        <v>#REF!</v>
      </c>
      <c r="U2142" s="851"/>
      <c r="V2142" s="852"/>
      <c r="W2142" s="890"/>
      <c r="X2142" s="902"/>
      <c r="Y2142" s="921"/>
      <c r="Z2142" s="494"/>
      <c r="AA2142" s="590"/>
      <c r="AB2142" s="517"/>
      <c r="AC2142" s="518"/>
      <c r="AD2142" s="582"/>
      <c r="AE2142" s="494"/>
      <c r="AF2142" s="494"/>
      <c r="AG2142" s="494"/>
    </row>
    <row r="2143" spans="2:33">
      <c r="B2143" s="786"/>
      <c r="C2143" s="850"/>
      <c r="D2143" s="790"/>
      <c r="E2143" s="791"/>
      <c r="F2143" s="778"/>
      <c r="G2143" s="794"/>
      <c r="H2143" s="458" t="s">
        <v>185</v>
      </c>
      <c r="I2143" s="261"/>
      <c r="J2143" s="448">
        <f t="shared" si="154"/>
        <v>0</v>
      </c>
      <c r="K2143" s="439" t="e">
        <f>#REF!*(1-$O$5)</f>
        <v>#REF!</v>
      </c>
      <c r="L2143" s="797"/>
      <c r="M2143" s="800"/>
      <c r="N2143" s="778"/>
      <c r="O2143" s="778"/>
      <c r="P2143" s="781"/>
      <c r="Q2143" s="781"/>
      <c r="R2143" s="784"/>
      <c r="U2143" s="851"/>
      <c r="V2143" s="852"/>
      <c r="W2143" s="890"/>
      <c r="X2143" s="902"/>
      <c r="Y2143" s="921"/>
      <c r="Z2143" s="494"/>
      <c r="AA2143" s="590"/>
      <c r="AB2143" s="517"/>
      <c r="AC2143" s="518"/>
      <c r="AD2143" s="582"/>
      <c r="AE2143" s="494"/>
      <c r="AF2143" s="494"/>
      <c r="AG2143" s="494"/>
    </row>
    <row r="2144" spans="2:33">
      <c r="B2144" s="786"/>
      <c r="C2144" s="850"/>
      <c r="D2144" s="790"/>
      <c r="E2144" s="791"/>
      <c r="F2144" s="778"/>
      <c r="G2144" s="794"/>
      <c r="H2144" s="458" t="s">
        <v>220</v>
      </c>
      <c r="I2144" s="261"/>
      <c r="J2144" s="448">
        <f t="shared" si="154"/>
        <v>0</v>
      </c>
      <c r="K2144" s="439" t="e">
        <f>#REF!*(1-$O$5)</f>
        <v>#REF!</v>
      </c>
      <c r="L2144" s="797"/>
      <c r="M2144" s="800"/>
      <c r="N2144" s="778"/>
      <c r="O2144" s="778"/>
      <c r="P2144" s="781"/>
      <c r="Q2144" s="781"/>
      <c r="R2144" s="784"/>
      <c r="U2144" s="851"/>
      <c r="V2144" s="852"/>
      <c r="W2144" s="890"/>
      <c r="X2144" s="902"/>
      <c r="Y2144" s="921"/>
      <c r="Z2144" s="494"/>
      <c r="AA2144" s="590"/>
      <c r="AB2144" s="517"/>
      <c r="AC2144" s="518"/>
      <c r="AD2144" s="582"/>
      <c r="AE2144" s="494"/>
      <c r="AF2144" s="494"/>
      <c r="AG2144" s="494"/>
    </row>
    <row r="2145" spans="2:34">
      <c r="B2145" s="786"/>
      <c r="C2145" s="850"/>
      <c r="D2145" s="790"/>
      <c r="E2145" s="791"/>
      <c r="F2145" s="779"/>
      <c r="G2145" s="795"/>
      <c r="H2145" s="458" t="s">
        <v>226</v>
      </c>
      <c r="I2145" s="261"/>
      <c r="J2145" s="448">
        <f t="shared" si="154"/>
        <v>0</v>
      </c>
      <c r="K2145" s="439" t="e">
        <f>#REF!*(1-$O$5)</f>
        <v>#REF!</v>
      </c>
      <c r="L2145" s="798"/>
      <c r="M2145" s="801"/>
      <c r="N2145" s="779"/>
      <c r="O2145" s="779"/>
      <c r="P2145" s="782"/>
      <c r="Q2145" s="782"/>
      <c r="R2145" s="785"/>
      <c r="U2145" s="851"/>
      <c r="V2145" s="852"/>
      <c r="W2145" s="890"/>
      <c r="X2145" s="902"/>
      <c r="Y2145" s="921"/>
      <c r="Z2145" s="494"/>
      <c r="AA2145" s="590"/>
      <c r="AB2145" s="517"/>
      <c r="AC2145" s="518"/>
      <c r="AD2145" s="582"/>
      <c r="AE2145" s="494"/>
      <c r="AF2145" s="494"/>
      <c r="AG2145" s="494"/>
    </row>
    <row r="2146" spans="2:34" s="494" customFormat="1" ht="24" customHeight="1">
      <c r="B2146" s="786">
        <v>525</v>
      </c>
      <c r="C2146" s="789" t="s">
        <v>1197</v>
      </c>
      <c r="D2146" s="790"/>
      <c r="E2146" s="791">
        <f t="shared" si="155"/>
        <v>0</v>
      </c>
      <c r="F2146" s="777">
        <f>E2146</f>
        <v>0</v>
      </c>
      <c r="G2146" s="793" t="e">
        <f>F2146*(1+$L$5)</f>
        <v>#REF!</v>
      </c>
      <c r="H2146" s="458" t="s">
        <v>207</v>
      </c>
      <c r="I2146" s="261"/>
      <c r="J2146" s="448">
        <f t="shared" si="154"/>
        <v>0</v>
      </c>
      <c r="K2146" s="439" t="e">
        <f>#REF!*(1-$O$5)</f>
        <v>#REF!</v>
      </c>
      <c r="L2146" s="796" t="e">
        <f>SUM(K2146*J2146,J2147*K2147,J2148*K2148,J2149*K2149)</f>
        <v>#REF!</v>
      </c>
      <c r="M2146" s="799">
        <v>1</v>
      </c>
      <c r="N2146" s="777" t="e">
        <f>L2146*M2146</f>
        <v>#REF!</v>
      </c>
      <c r="O2146" s="777" t="e">
        <f>N2146*(1+$R$5)</f>
        <v>#REF!</v>
      </c>
      <c r="P2146" s="780" t="e">
        <f>F2146+N2146</f>
        <v>#REF!</v>
      </c>
      <c r="Q2146" s="780" t="e">
        <f>O2146+G2146</f>
        <v>#REF!</v>
      </c>
      <c r="R2146" s="783" t="e">
        <f>Q2146*(1+$U$5)</f>
        <v>#REF!</v>
      </c>
      <c r="U2146" s="462"/>
      <c r="V2146" s="501"/>
      <c r="W2146" s="561"/>
      <c r="X2146" s="505"/>
      <c r="AA2146" s="501"/>
      <c r="AB2146" s="517"/>
      <c r="AC2146" s="518"/>
      <c r="AD2146" s="582"/>
    </row>
    <row r="2147" spans="2:34" s="494" customFormat="1" ht="25.5" customHeight="1">
      <c r="B2147" s="786"/>
      <c r="C2147" s="850"/>
      <c r="D2147" s="790"/>
      <c r="E2147" s="791"/>
      <c r="F2147" s="778"/>
      <c r="G2147" s="794"/>
      <c r="H2147" s="458" t="s">
        <v>185</v>
      </c>
      <c r="I2147" s="261"/>
      <c r="J2147" s="448">
        <f t="shared" si="154"/>
        <v>0</v>
      </c>
      <c r="K2147" s="439" t="e">
        <f>#REF!*(1-$O$5)</f>
        <v>#REF!</v>
      </c>
      <c r="L2147" s="797"/>
      <c r="M2147" s="800"/>
      <c r="N2147" s="778"/>
      <c r="O2147" s="778"/>
      <c r="P2147" s="781"/>
      <c r="Q2147" s="781"/>
      <c r="R2147" s="784"/>
      <c r="U2147" s="462"/>
      <c r="V2147" s="501"/>
      <c r="W2147" s="561"/>
      <c r="X2147" s="505"/>
      <c r="AA2147" s="501"/>
      <c r="AB2147" s="517"/>
      <c r="AC2147" s="518"/>
      <c r="AD2147" s="582"/>
    </row>
    <row r="2148" spans="2:34" s="494" customFormat="1" ht="22.5" customHeight="1">
      <c r="B2148" s="786"/>
      <c r="C2148" s="850"/>
      <c r="D2148" s="790"/>
      <c r="E2148" s="791"/>
      <c r="F2148" s="778"/>
      <c r="G2148" s="794"/>
      <c r="H2148" s="458" t="s">
        <v>220</v>
      </c>
      <c r="I2148" s="261">
        <v>360</v>
      </c>
      <c r="J2148" s="448">
        <f t="shared" si="154"/>
        <v>6</v>
      </c>
      <c r="K2148" s="439" t="e">
        <f>#REF!*(1-$O$5)</f>
        <v>#REF!</v>
      </c>
      <c r="L2148" s="797"/>
      <c r="M2148" s="800"/>
      <c r="N2148" s="778"/>
      <c r="O2148" s="778"/>
      <c r="P2148" s="781"/>
      <c r="Q2148" s="781"/>
      <c r="R2148" s="784"/>
      <c r="U2148" s="462"/>
      <c r="V2148" s="501"/>
      <c r="W2148" s="561"/>
      <c r="X2148" s="505"/>
      <c r="AA2148" s="501"/>
      <c r="AB2148" s="517"/>
      <c r="AC2148" s="518"/>
      <c r="AD2148" s="582"/>
    </row>
    <row r="2149" spans="2:34" s="494" customFormat="1" ht="39" customHeight="1">
      <c r="B2149" s="786"/>
      <c r="C2149" s="850"/>
      <c r="D2149" s="790"/>
      <c r="E2149" s="791"/>
      <c r="F2149" s="779"/>
      <c r="G2149" s="795"/>
      <c r="H2149" s="458" t="s">
        <v>226</v>
      </c>
      <c r="I2149" s="261">
        <v>360</v>
      </c>
      <c r="J2149" s="448">
        <f t="shared" si="154"/>
        <v>6</v>
      </c>
      <c r="K2149" s="439" t="e">
        <f>#REF!*(1-$O$5)</f>
        <v>#REF!</v>
      </c>
      <c r="L2149" s="798"/>
      <c r="M2149" s="801"/>
      <c r="N2149" s="779"/>
      <c r="O2149" s="779"/>
      <c r="P2149" s="782"/>
      <c r="Q2149" s="782"/>
      <c r="R2149" s="785"/>
      <c r="U2149" s="462"/>
      <c r="V2149" s="501"/>
      <c r="W2149" s="561"/>
      <c r="X2149" s="505"/>
      <c r="AA2149" s="501"/>
      <c r="AB2149" s="517"/>
      <c r="AC2149" s="518"/>
      <c r="AD2149" s="582"/>
    </row>
    <row r="2150" spans="2:34" s="494" customFormat="1" ht="12" customHeight="1">
      <c r="B2150" s="786">
        <v>526</v>
      </c>
      <c r="C2150" s="789" t="s">
        <v>1198</v>
      </c>
      <c r="D2150" s="790"/>
      <c r="E2150" s="791">
        <f t="shared" si="155"/>
        <v>0</v>
      </c>
      <c r="F2150" s="777">
        <f>E2150</f>
        <v>0</v>
      </c>
      <c r="G2150" s="793" t="e">
        <f>F2150*(1+$L$5)</f>
        <v>#REF!</v>
      </c>
      <c r="H2150" s="458" t="s">
        <v>207</v>
      </c>
      <c r="I2150" s="261"/>
      <c r="J2150" s="448">
        <f t="shared" si="154"/>
        <v>0</v>
      </c>
      <c r="K2150" s="439" t="e">
        <f>#REF!*(1-$O$5)</f>
        <v>#REF!</v>
      </c>
      <c r="L2150" s="796" t="e">
        <f>SUM(K2150*J2150,J2151*K2151,J2152*K2152,J2153*K2153)</f>
        <v>#REF!</v>
      </c>
      <c r="M2150" s="799">
        <v>1</v>
      </c>
      <c r="N2150" s="777" t="e">
        <f>L2150*M2150</f>
        <v>#REF!</v>
      </c>
      <c r="O2150" s="777" t="e">
        <f>N2150*(1+$R$5)</f>
        <v>#REF!</v>
      </c>
      <c r="P2150" s="780" t="e">
        <f>F2150+N2150</f>
        <v>#REF!</v>
      </c>
      <c r="Q2150" s="780" t="e">
        <f>O2150+G2150</f>
        <v>#REF!</v>
      </c>
      <c r="R2150" s="783" t="e">
        <f>Q2150*(1+$U$5)</f>
        <v>#REF!</v>
      </c>
      <c r="U2150" s="462"/>
      <c r="V2150" s="501"/>
      <c r="W2150" s="561"/>
      <c r="X2150" s="505"/>
      <c r="AA2150" s="501"/>
      <c r="AB2150" s="517"/>
      <c r="AC2150" s="518"/>
      <c r="AD2150" s="582"/>
    </row>
    <row r="2151" spans="2:34" s="494" customFormat="1" ht="12" customHeight="1">
      <c r="B2151" s="786"/>
      <c r="C2151" s="850"/>
      <c r="D2151" s="790"/>
      <c r="E2151" s="791"/>
      <c r="F2151" s="778"/>
      <c r="G2151" s="794"/>
      <c r="H2151" s="458" t="s">
        <v>185</v>
      </c>
      <c r="I2151" s="261"/>
      <c r="J2151" s="448">
        <f t="shared" si="154"/>
        <v>0</v>
      </c>
      <c r="K2151" s="439" t="e">
        <f>#REF!*(1-$O$5)</f>
        <v>#REF!</v>
      </c>
      <c r="L2151" s="797"/>
      <c r="M2151" s="800"/>
      <c r="N2151" s="778"/>
      <c r="O2151" s="778"/>
      <c r="P2151" s="781"/>
      <c r="Q2151" s="781"/>
      <c r="R2151" s="784"/>
      <c r="U2151" s="462"/>
      <c r="V2151" s="501"/>
      <c r="W2151" s="561"/>
      <c r="X2151" s="505"/>
      <c r="AA2151" s="501"/>
      <c r="AB2151" s="517"/>
      <c r="AC2151" s="518"/>
      <c r="AD2151" s="582"/>
    </row>
    <row r="2152" spans="2:34" s="494" customFormat="1" ht="12" customHeight="1">
      <c r="B2152" s="786"/>
      <c r="C2152" s="850"/>
      <c r="D2152" s="790"/>
      <c r="E2152" s="791"/>
      <c r="F2152" s="778"/>
      <c r="G2152" s="794"/>
      <c r="H2152" s="458" t="s">
        <v>220</v>
      </c>
      <c r="I2152" s="261">
        <v>200</v>
      </c>
      <c r="J2152" s="448">
        <f t="shared" si="154"/>
        <v>3.3333333333333335</v>
      </c>
      <c r="K2152" s="439" t="e">
        <f>#REF!*(1-$O$5)</f>
        <v>#REF!</v>
      </c>
      <c r="L2152" s="797"/>
      <c r="M2152" s="800"/>
      <c r="N2152" s="778"/>
      <c r="O2152" s="778"/>
      <c r="P2152" s="781"/>
      <c r="Q2152" s="781"/>
      <c r="R2152" s="784"/>
      <c r="U2152" s="462"/>
      <c r="V2152" s="501"/>
      <c r="W2152" s="561"/>
      <c r="X2152" s="505"/>
      <c r="AA2152" s="501"/>
      <c r="AB2152" s="517"/>
      <c r="AC2152" s="518"/>
      <c r="AD2152" s="582"/>
    </row>
    <row r="2153" spans="2:34" s="494" customFormat="1" ht="30.75" customHeight="1">
      <c r="B2153" s="786"/>
      <c r="C2153" s="850"/>
      <c r="D2153" s="790"/>
      <c r="E2153" s="791"/>
      <c r="F2153" s="779"/>
      <c r="G2153" s="795"/>
      <c r="H2153" s="467" t="s">
        <v>226</v>
      </c>
      <c r="I2153" s="261">
        <v>200</v>
      </c>
      <c r="J2153" s="448">
        <f t="shared" si="154"/>
        <v>3.3333333333333335</v>
      </c>
      <c r="K2153" s="439" t="e">
        <f>#REF!*(1-$O$5)</f>
        <v>#REF!</v>
      </c>
      <c r="L2153" s="798"/>
      <c r="M2153" s="801"/>
      <c r="N2153" s="779"/>
      <c r="O2153" s="779"/>
      <c r="P2153" s="782"/>
      <c r="Q2153" s="782"/>
      <c r="R2153" s="785"/>
      <c r="U2153" s="462"/>
      <c r="V2153" s="501"/>
      <c r="W2153" s="561"/>
      <c r="X2153" s="505"/>
      <c r="AA2153" s="501"/>
      <c r="AB2153" s="517"/>
      <c r="AC2153" s="518"/>
      <c r="AD2153" s="582"/>
    </row>
    <row r="2154" spans="2:34" s="494" customFormat="1" ht="23.25" customHeight="1">
      <c r="B2154" s="786">
        <v>527</v>
      </c>
      <c r="C2154" s="789" t="s">
        <v>1199</v>
      </c>
      <c r="D2154" s="790"/>
      <c r="E2154" s="791">
        <f t="shared" si="155"/>
        <v>0</v>
      </c>
      <c r="F2154" s="777">
        <f>E2154</f>
        <v>0</v>
      </c>
      <c r="G2154" s="793" t="e">
        <f>F2154*(1+$L$5)</f>
        <v>#REF!</v>
      </c>
      <c r="H2154" s="467" t="s">
        <v>207</v>
      </c>
      <c r="I2154" s="261"/>
      <c r="J2154" s="448">
        <f t="shared" si="154"/>
        <v>0</v>
      </c>
      <c r="K2154" s="439" t="e">
        <f>#REF!*(1-$O$5)</f>
        <v>#REF!</v>
      </c>
      <c r="L2154" s="796" t="e">
        <f>SUM(K2154*J2154,J2155*K2155,J2156*K2156,J2157*K2157)</f>
        <v>#REF!</v>
      </c>
      <c r="M2154" s="799">
        <v>1</v>
      </c>
      <c r="N2154" s="777" t="e">
        <f>L2154*M2154</f>
        <v>#REF!</v>
      </c>
      <c r="O2154" s="777" t="e">
        <f>N2154*(1+$R$5)</f>
        <v>#REF!</v>
      </c>
      <c r="P2154" s="780" t="e">
        <f>F2154+N2154</f>
        <v>#REF!</v>
      </c>
      <c r="Q2154" s="780" t="e">
        <f>O2154+G2154</f>
        <v>#REF!</v>
      </c>
      <c r="R2154" s="783" t="e">
        <f>Q2154*(1+$U$5)</f>
        <v>#REF!</v>
      </c>
      <c r="U2154" s="462"/>
      <c r="V2154" s="501"/>
      <c r="W2154" s="561"/>
      <c r="X2154" s="505"/>
      <c r="AA2154" s="501"/>
      <c r="AB2154" s="517"/>
      <c r="AC2154" s="518"/>
      <c r="AD2154" s="582"/>
    </row>
    <row r="2155" spans="2:34" s="494" customFormat="1" ht="31.5" customHeight="1">
      <c r="B2155" s="786"/>
      <c r="C2155" s="850"/>
      <c r="D2155" s="790"/>
      <c r="E2155" s="791"/>
      <c r="F2155" s="778"/>
      <c r="G2155" s="794"/>
      <c r="H2155" s="467" t="s">
        <v>185</v>
      </c>
      <c r="I2155" s="261"/>
      <c r="J2155" s="448">
        <f t="shared" si="154"/>
        <v>0</v>
      </c>
      <c r="K2155" s="439" t="e">
        <f>#REF!*(1-$O$5)</f>
        <v>#REF!</v>
      </c>
      <c r="L2155" s="797"/>
      <c r="M2155" s="800"/>
      <c r="N2155" s="778"/>
      <c r="O2155" s="778"/>
      <c r="P2155" s="781"/>
      <c r="Q2155" s="781"/>
      <c r="R2155" s="784"/>
      <c r="U2155" s="462"/>
      <c r="V2155" s="501"/>
      <c r="W2155" s="561"/>
      <c r="X2155" s="505"/>
      <c r="AA2155" s="501"/>
      <c r="AB2155" s="517"/>
      <c r="AC2155" s="518"/>
      <c r="AD2155" s="582"/>
    </row>
    <row r="2156" spans="2:34" s="494" customFormat="1" ht="28.5" customHeight="1">
      <c r="B2156" s="786"/>
      <c r="C2156" s="850"/>
      <c r="D2156" s="790"/>
      <c r="E2156" s="791"/>
      <c r="F2156" s="778"/>
      <c r="G2156" s="794"/>
      <c r="H2156" s="467" t="s">
        <v>220</v>
      </c>
      <c r="I2156" s="261">
        <v>200</v>
      </c>
      <c r="J2156" s="448">
        <f t="shared" si="154"/>
        <v>3.3333333333333335</v>
      </c>
      <c r="K2156" s="439" t="e">
        <f>#REF!*(1-$O$5)</f>
        <v>#REF!</v>
      </c>
      <c r="L2156" s="797"/>
      <c r="M2156" s="800"/>
      <c r="N2156" s="778"/>
      <c r="O2156" s="778"/>
      <c r="P2156" s="781"/>
      <c r="Q2156" s="781"/>
      <c r="R2156" s="784"/>
      <c r="U2156" s="462"/>
      <c r="V2156" s="501"/>
      <c r="W2156" s="561"/>
      <c r="X2156" s="505"/>
      <c r="AA2156" s="501"/>
      <c r="AB2156" s="517"/>
      <c r="AC2156" s="518"/>
      <c r="AD2156" s="582"/>
    </row>
    <row r="2157" spans="2:34" s="494" customFormat="1" ht="21.75" customHeight="1">
      <c r="B2157" s="786"/>
      <c r="C2157" s="850"/>
      <c r="D2157" s="790"/>
      <c r="E2157" s="791"/>
      <c r="F2157" s="779"/>
      <c r="G2157" s="795"/>
      <c r="H2157" s="467" t="s">
        <v>226</v>
      </c>
      <c r="I2157" s="261">
        <v>200</v>
      </c>
      <c r="J2157" s="448">
        <f t="shared" si="154"/>
        <v>3.3333333333333335</v>
      </c>
      <c r="K2157" s="439" t="e">
        <f>#REF!*(1-$O$5)</f>
        <v>#REF!</v>
      </c>
      <c r="L2157" s="798"/>
      <c r="M2157" s="801"/>
      <c r="N2157" s="779"/>
      <c r="O2157" s="779"/>
      <c r="P2157" s="782"/>
      <c r="Q2157" s="782"/>
      <c r="R2157" s="785"/>
      <c r="U2157" s="462"/>
      <c r="V2157" s="501"/>
      <c r="W2157" s="561"/>
      <c r="X2157" s="505"/>
      <c r="AA2157" s="501"/>
      <c r="AB2157" s="517"/>
      <c r="AC2157" s="518"/>
      <c r="AD2157" s="582"/>
    </row>
    <row r="2158" spans="2:34" s="494" customFormat="1" ht="12" customHeight="1">
      <c r="B2158" s="462"/>
      <c r="C2158" s="592"/>
      <c r="H2158" s="561"/>
      <c r="I2158" s="554"/>
      <c r="J2158" s="574"/>
      <c r="K2158" s="550"/>
      <c r="M2158" s="590"/>
      <c r="N2158" s="517"/>
      <c r="O2158" s="518"/>
      <c r="P2158" s="574"/>
      <c r="Q2158" s="557"/>
      <c r="R2158" s="505"/>
      <c r="S2158" s="505"/>
      <c r="T2158" s="541"/>
      <c r="U2158" s="541"/>
      <c r="V2158" s="541"/>
      <c r="Y2158" s="462"/>
      <c r="Z2158" s="505"/>
      <c r="AE2158" s="590"/>
      <c r="AF2158" s="517"/>
      <c r="AG2158" s="518"/>
      <c r="AH2158" s="574"/>
    </row>
    <row r="2159" spans="2:34" s="494" customFormat="1" ht="81.75" customHeight="1">
      <c r="B2159" s="449" t="s">
        <v>154</v>
      </c>
      <c r="C2159" s="430" t="s">
        <v>484</v>
      </c>
      <c r="D2159" s="444" t="s">
        <v>235</v>
      </c>
      <c r="E2159" s="444" t="s">
        <v>236</v>
      </c>
      <c r="F2159" s="446" t="s">
        <v>247</v>
      </c>
      <c r="G2159" s="434" t="s">
        <v>465</v>
      </c>
      <c r="H2159" s="435" t="s">
        <v>182</v>
      </c>
      <c r="I2159" s="437" t="s">
        <v>227</v>
      </c>
      <c r="J2159" s="437" t="s">
        <v>485</v>
      </c>
      <c r="K2159" s="437" t="s">
        <v>237</v>
      </c>
      <c r="L2159" s="437" t="s">
        <v>240</v>
      </c>
      <c r="M2159" s="437" t="s">
        <v>269</v>
      </c>
      <c r="N2159" s="437" t="s">
        <v>245</v>
      </c>
      <c r="O2159" s="437" t="s">
        <v>466</v>
      </c>
      <c r="P2159" s="456" t="s">
        <v>246</v>
      </c>
      <c r="Q2159" s="456" t="s">
        <v>316</v>
      </c>
      <c r="R2159" s="456" t="s">
        <v>391</v>
      </c>
      <c r="S2159" s="478"/>
      <c r="T2159" s="478"/>
      <c r="U2159" s="478"/>
      <c r="V2159" s="478"/>
      <c r="AA2159" s="484"/>
      <c r="AB2159" s="484"/>
      <c r="AC2159" s="513"/>
      <c r="AD2159" s="484"/>
    </row>
    <row r="2160" spans="2:34" s="494" customFormat="1" ht="12" customHeight="1">
      <c r="B2160" s="786">
        <v>528</v>
      </c>
      <c r="C2160" s="789" t="s">
        <v>1047</v>
      </c>
      <c r="D2160" s="790"/>
      <c r="E2160" s="791">
        <f t="shared" ref="E2160" si="156">D2160*$I$5</f>
        <v>0</v>
      </c>
      <c r="F2160" s="777">
        <f>E2160</f>
        <v>0</v>
      </c>
      <c r="G2160" s="793" t="e">
        <f>F2160*(1+$L$5)</f>
        <v>#REF!</v>
      </c>
      <c r="H2160" s="458" t="s">
        <v>207</v>
      </c>
      <c r="I2160" s="261"/>
      <c r="J2160" s="448">
        <f t="shared" ref="J2160:J2171" si="157">I2160/60</f>
        <v>0</v>
      </c>
      <c r="K2160" s="439" t="e">
        <f>#REF!*(1-$O$5)</f>
        <v>#REF!</v>
      </c>
      <c r="L2160" s="796" t="e">
        <f>SUM(K2160*J2160,J2161*K2161,J2162*K2162,J2163*K2163)</f>
        <v>#REF!</v>
      </c>
      <c r="M2160" s="799">
        <v>1</v>
      </c>
      <c r="N2160" s="777" t="e">
        <f>L2160*M2160</f>
        <v>#REF!</v>
      </c>
      <c r="O2160" s="777" t="e">
        <f>N2160*(1+$R$5)</f>
        <v>#REF!</v>
      </c>
      <c r="P2160" s="780" t="e">
        <f>F2160+N2160</f>
        <v>#REF!</v>
      </c>
      <c r="Q2160" s="780" t="e">
        <f>O2160+G2160</f>
        <v>#REF!</v>
      </c>
      <c r="R2160" s="783" t="e">
        <f>Q2160*(1+$U$5)</f>
        <v>#REF!</v>
      </c>
      <c r="S2160" s="478"/>
      <c r="T2160" s="478"/>
      <c r="U2160" s="851"/>
      <c r="V2160" s="852"/>
      <c r="W2160" s="890"/>
      <c r="X2160" s="902"/>
      <c r="Y2160" s="921"/>
      <c r="AA2160" s="501"/>
      <c r="AB2160" s="517"/>
      <c r="AC2160" s="518"/>
      <c r="AD2160" s="582"/>
    </row>
    <row r="2161" spans="2:30" s="494" customFormat="1" ht="12" customHeight="1">
      <c r="B2161" s="786"/>
      <c r="C2161" s="850"/>
      <c r="D2161" s="790"/>
      <c r="E2161" s="791"/>
      <c r="F2161" s="778"/>
      <c r="G2161" s="794"/>
      <c r="H2161" s="458" t="s">
        <v>185</v>
      </c>
      <c r="I2161" s="261"/>
      <c r="J2161" s="448">
        <f t="shared" si="157"/>
        <v>0</v>
      </c>
      <c r="K2161" s="439" t="e">
        <f>#REF!*(1-$O$5)</f>
        <v>#REF!</v>
      </c>
      <c r="L2161" s="797"/>
      <c r="M2161" s="800"/>
      <c r="N2161" s="778"/>
      <c r="O2161" s="778"/>
      <c r="P2161" s="781"/>
      <c r="Q2161" s="781"/>
      <c r="R2161" s="784"/>
      <c r="S2161" s="478"/>
      <c r="T2161" s="478"/>
      <c r="U2161" s="851"/>
      <c r="V2161" s="852"/>
      <c r="W2161" s="890"/>
      <c r="X2161" s="902"/>
      <c r="Y2161" s="921"/>
      <c r="AA2161" s="501"/>
      <c r="AB2161" s="517"/>
      <c r="AC2161" s="518"/>
      <c r="AD2161" s="582"/>
    </row>
    <row r="2162" spans="2:30" s="494" customFormat="1" ht="12" customHeight="1">
      <c r="B2162" s="786"/>
      <c r="C2162" s="850"/>
      <c r="D2162" s="790"/>
      <c r="E2162" s="791"/>
      <c r="F2162" s="778"/>
      <c r="G2162" s="794"/>
      <c r="H2162" s="458" t="s">
        <v>220</v>
      </c>
      <c r="I2162" s="261"/>
      <c r="J2162" s="448">
        <f t="shared" si="157"/>
        <v>0</v>
      </c>
      <c r="K2162" s="439" t="e">
        <f>#REF!*(1-$O$5)</f>
        <v>#REF!</v>
      </c>
      <c r="L2162" s="797"/>
      <c r="M2162" s="800"/>
      <c r="N2162" s="778"/>
      <c r="O2162" s="778"/>
      <c r="P2162" s="781"/>
      <c r="Q2162" s="781"/>
      <c r="R2162" s="784"/>
      <c r="S2162" s="478"/>
      <c r="T2162" s="478"/>
      <c r="U2162" s="851"/>
      <c r="V2162" s="852"/>
      <c r="W2162" s="890"/>
      <c r="X2162" s="902"/>
      <c r="Y2162" s="921"/>
      <c r="AA2162" s="501"/>
      <c r="AB2162" s="517"/>
      <c r="AC2162" s="518"/>
      <c r="AD2162" s="582"/>
    </row>
    <row r="2163" spans="2:30" s="494" customFormat="1" ht="12" customHeight="1">
      <c r="B2163" s="786"/>
      <c r="C2163" s="850"/>
      <c r="D2163" s="790"/>
      <c r="E2163" s="791"/>
      <c r="F2163" s="779"/>
      <c r="G2163" s="795"/>
      <c r="H2163" s="458" t="s">
        <v>226</v>
      </c>
      <c r="I2163" s="261"/>
      <c r="J2163" s="448">
        <f t="shared" si="157"/>
        <v>0</v>
      </c>
      <c r="K2163" s="439" t="e">
        <f>#REF!*(1-$O$5)</f>
        <v>#REF!</v>
      </c>
      <c r="L2163" s="798"/>
      <c r="M2163" s="801"/>
      <c r="N2163" s="779"/>
      <c r="O2163" s="779"/>
      <c r="P2163" s="782"/>
      <c r="Q2163" s="782"/>
      <c r="R2163" s="785"/>
      <c r="S2163" s="478"/>
      <c r="T2163" s="478"/>
      <c r="U2163" s="851"/>
      <c r="V2163" s="852"/>
      <c r="W2163" s="890"/>
      <c r="X2163" s="902"/>
      <c r="Y2163" s="921"/>
      <c r="AA2163" s="501"/>
      <c r="AB2163" s="517"/>
      <c r="AC2163" s="518"/>
      <c r="AD2163" s="582"/>
    </row>
    <row r="2164" spans="2:30" s="494" customFormat="1" ht="12" customHeight="1">
      <c r="B2164" s="786">
        <v>529</v>
      </c>
      <c r="C2164" s="789" t="s">
        <v>1048</v>
      </c>
      <c r="D2164" s="790"/>
      <c r="E2164" s="791">
        <f t="shared" ref="E2164:E2168" si="158">D2164*$I$5</f>
        <v>0</v>
      </c>
      <c r="F2164" s="777">
        <f>E2164</f>
        <v>0</v>
      </c>
      <c r="G2164" s="793" t="e">
        <f>F2164*(1+$L$5)</f>
        <v>#REF!</v>
      </c>
      <c r="H2164" s="458" t="s">
        <v>207</v>
      </c>
      <c r="I2164" s="261"/>
      <c r="J2164" s="448">
        <f t="shared" si="157"/>
        <v>0</v>
      </c>
      <c r="K2164" s="439" t="e">
        <f>#REF!*(1-$O$5)</f>
        <v>#REF!</v>
      </c>
      <c r="L2164" s="796" t="e">
        <f>SUM(K2164*J2164,J2165*K2165,J2166*K2166,J2167*K2167)</f>
        <v>#REF!</v>
      </c>
      <c r="M2164" s="799">
        <v>1</v>
      </c>
      <c r="N2164" s="777" t="e">
        <f>L2164*M2164</f>
        <v>#REF!</v>
      </c>
      <c r="O2164" s="777" t="e">
        <f>N2164*(1+$R$5)</f>
        <v>#REF!</v>
      </c>
      <c r="P2164" s="780" t="e">
        <f>F2164+N2164</f>
        <v>#REF!</v>
      </c>
      <c r="Q2164" s="780" t="e">
        <f>O2164+G2164</f>
        <v>#REF!</v>
      </c>
      <c r="R2164" s="783" t="e">
        <f>Q2164*(1+$U$5)</f>
        <v>#REF!</v>
      </c>
      <c r="S2164" s="478"/>
      <c r="T2164" s="478"/>
      <c r="U2164" s="851"/>
      <c r="V2164" s="852"/>
      <c r="W2164" s="890"/>
      <c r="X2164" s="902"/>
      <c r="Y2164" s="921"/>
      <c r="AA2164" s="501"/>
      <c r="AB2164" s="517"/>
      <c r="AC2164" s="518"/>
      <c r="AD2164" s="582"/>
    </row>
    <row r="2165" spans="2:30" s="494" customFormat="1" ht="12" customHeight="1">
      <c r="B2165" s="786"/>
      <c r="C2165" s="850"/>
      <c r="D2165" s="790"/>
      <c r="E2165" s="791"/>
      <c r="F2165" s="778"/>
      <c r="G2165" s="794"/>
      <c r="H2165" s="458" t="s">
        <v>185</v>
      </c>
      <c r="I2165" s="261"/>
      <c r="J2165" s="448">
        <f t="shared" si="157"/>
        <v>0</v>
      </c>
      <c r="K2165" s="439" t="e">
        <f>#REF!*(1-$O$5)</f>
        <v>#REF!</v>
      </c>
      <c r="L2165" s="797"/>
      <c r="M2165" s="800"/>
      <c r="N2165" s="778"/>
      <c r="O2165" s="778"/>
      <c r="P2165" s="781"/>
      <c r="Q2165" s="781"/>
      <c r="R2165" s="784"/>
      <c r="S2165" s="478"/>
      <c r="T2165" s="478"/>
      <c r="U2165" s="851"/>
      <c r="V2165" s="852"/>
      <c r="W2165" s="890"/>
      <c r="X2165" s="902"/>
      <c r="Y2165" s="921"/>
      <c r="AA2165" s="501"/>
      <c r="AB2165" s="517"/>
      <c r="AC2165" s="518"/>
      <c r="AD2165" s="582"/>
    </row>
    <row r="2166" spans="2:30" s="494" customFormat="1" ht="12" customHeight="1">
      <c r="B2166" s="786"/>
      <c r="C2166" s="850"/>
      <c r="D2166" s="790"/>
      <c r="E2166" s="791"/>
      <c r="F2166" s="778"/>
      <c r="G2166" s="794"/>
      <c r="H2166" s="458" t="s">
        <v>220</v>
      </c>
      <c r="I2166" s="261"/>
      <c r="J2166" s="448">
        <f t="shared" si="157"/>
        <v>0</v>
      </c>
      <c r="K2166" s="439" t="e">
        <f>#REF!*(1-$O$5)</f>
        <v>#REF!</v>
      </c>
      <c r="L2166" s="797"/>
      <c r="M2166" s="800"/>
      <c r="N2166" s="778"/>
      <c r="O2166" s="778"/>
      <c r="P2166" s="781"/>
      <c r="Q2166" s="781"/>
      <c r="R2166" s="784"/>
      <c r="S2166" s="478"/>
      <c r="T2166" s="478"/>
      <c r="U2166" s="851"/>
      <c r="V2166" s="852"/>
      <c r="W2166" s="890"/>
      <c r="X2166" s="902"/>
      <c r="Y2166" s="921"/>
      <c r="AA2166" s="501"/>
      <c r="AB2166" s="517"/>
      <c r="AC2166" s="518"/>
      <c r="AD2166" s="582"/>
    </row>
    <row r="2167" spans="2:30" s="494" customFormat="1" ht="12" customHeight="1">
      <c r="B2167" s="786"/>
      <c r="C2167" s="850"/>
      <c r="D2167" s="790"/>
      <c r="E2167" s="791"/>
      <c r="F2167" s="779"/>
      <c r="G2167" s="795"/>
      <c r="H2167" s="458" t="s">
        <v>226</v>
      </c>
      <c r="I2167" s="261"/>
      <c r="J2167" s="448">
        <f t="shared" si="157"/>
        <v>0</v>
      </c>
      <c r="K2167" s="439" t="e">
        <f>#REF!*(1-$O$5)</f>
        <v>#REF!</v>
      </c>
      <c r="L2167" s="798"/>
      <c r="M2167" s="801"/>
      <c r="N2167" s="779"/>
      <c r="O2167" s="779"/>
      <c r="P2167" s="782"/>
      <c r="Q2167" s="782"/>
      <c r="R2167" s="785"/>
      <c r="S2167" s="478"/>
      <c r="T2167" s="478"/>
      <c r="U2167" s="851"/>
      <c r="V2167" s="852"/>
      <c r="W2167" s="890"/>
      <c r="X2167" s="902"/>
      <c r="Y2167" s="921"/>
      <c r="AA2167" s="501"/>
      <c r="AB2167" s="517"/>
      <c r="AC2167" s="518"/>
      <c r="AD2167" s="582"/>
    </row>
    <row r="2168" spans="2:30" s="494" customFormat="1" ht="12" customHeight="1">
      <c r="B2168" s="786">
        <v>530</v>
      </c>
      <c r="C2168" s="789" t="s">
        <v>1049</v>
      </c>
      <c r="D2168" s="790"/>
      <c r="E2168" s="791">
        <f t="shared" si="158"/>
        <v>0</v>
      </c>
      <c r="F2168" s="777">
        <f>E2168</f>
        <v>0</v>
      </c>
      <c r="G2168" s="793" t="e">
        <f>F2168*(1+$L$5)</f>
        <v>#REF!</v>
      </c>
      <c r="H2168" s="458" t="s">
        <v>207</v>
      </c>
      <c r="I2168" s="261"/>
      <c r="J2168" s="448">
        <f t="shared" si="157"/>
        <v>0</v>
      </c>
      <c r="K2168" s="439" t="e">
        <f>#REF!*(1-$O$5)</f>
        <v>#REF!</v>
      </c>
      <c r="L2168" s="796" t="e">
        <f>SUM(K2168*J2168,J2169*K2169,J2170*K2170,J2171*K2171)</f>
        <v>#REF!</v>
      </c>
      <c r="M2168" s="799">
        <v>1</v>
      </c>
      <c r="N2168" s="777" t="e">
        <f>L2168*M2168</f>
        <v>#REF!</v>
      </c>
      <c r="O2168" s="777" t="e">
        <f>N2168*(1+$R$5)</f>
        <v>#REF!</v>
      </c>
      <c r="P2168" s="780" t="e">
        <f>F2168+N2168</f>
        <v>#REF!</v>
      </c>
      <c r="Q2168" s="780" t="e">
        <f>O2168+G2168</f>
        <v>#REF!</v>
      </c>
      <c r="R2168" s="783" t="e">
        <f>Q2168*(1+$U$5)</f>
        <v>#REF!</v>
      </c>
      <c r="U2168" s="462"/>
      <c r="V2168" s="501"/>
      <c r="W2168" s="561"/>
      <c r="X2168" s="505"/>
      <c r="AA2168" s="501"/>
      <c r="AB2168" s="517"/>
      <c r="AC2168" s="518"/>
      <c r="AD2168" s="582"/>
    </row>
    <row r="2169" spans="2:30" s="494" customFormat="1" ht="12" customHeight="1">
      <c r="B2169" s="786"/>
      <c r="C2169" s="850"/>
      <c r="D2169" s="790"/>
      <c r="E2169" s="791"/>
      <c r="F2169" s="778"/>
      <c r="G2169" s="794"/>
      <c r="H2169" s="458" t="s">
        <v>185</v>
      </c>
      <c r="I2169" s="261"/>
      <c r="J2169" s="448">
        <f t="shared" si="157"/>
        <v>0</v>
      </c>
      <c r="K2169" s="439" t="e">
        <f>#REF!*(1-$O$5)</f>
        <v>#REF!</v>
      </c>
      <c r="L2169" s="797"/>
      <c r="M2169" s="800"/>
      <c r="N2169" s="778"/>
      <c r="O2169" s="778"/>
      <c r="P2169" s="781"/>
      <c r="Q2169" s="781"/>
      <c r="R2169" s="784"/>
      <c r="U2169" s="462"/>
      <c r="V2169" s="501"/>
      <c r="W2169" s="561"/>
      <c r="X2169" s="505"/>
      <c r="AA2169" s="501"/>
      <c r="AB2169" s="517"/>
      <c r="AC2169" s="518"/>
      <c r="AD2169" s="582"/>
    </row>
    <row r="2170" spans="2:30" s="494" customFormat="1" ht="12" customHeight="1">
      <c r="B2170" s="786"/>
      <c r="C2170" s="850"/>
      <c r="D2170" s="790"/>
      <c r="E2170" s="791"/>
      <c r="F2170" s="778"/>
      <c r="G2170" s="794"/>
      <c r="H2170" s="458" t="s">
        <v>220</v>
      </c>
      <c r="I2170" s="261"/>
      <c r="J2170" s="448">
        <f t="shared" si="157"/>
        <v>0</v>
      </c>
      <c r="K2170" s="439" t="e">
        <f>#REF!*(1-$O$5)</f>
        <v>#REF!</v>
      </c>
      <c r="L2170" s="797"/>
      <c r="M2170" s="800"/>
      <c r="N2170" s="778"/>
      <c r="O2170" s="778"/>
      <c r="P2170" s="781"/>
      <c r="Q2170" s="781"/>
      <c r="R2170" s="784"/>
      <c r="U2170" s="462"/>
      <c r="V2170" s="501"/>
      <c r="W2170" s="561"/>
      <c r="X2170" s="505"/>
      <c r="AA2170" s="501"/>
      <c r="AB2170" s="517"/>
      <c r="AC2170" s="518"/>
      <c r="AD2170" s="582"/>
    </row>
    <row r="2171" spans="2:30" s="494" customFormat="1" ht="12" customHeight="1">
      <c r="B2171" s="786"/>
      <c r="C2171" s="850"/>
      <c r="D2171" s="790"/>
      <c r="E2171" s="791"/>
      <c r="F2171" s="779"/>
      <c r="G2171" s="795"/>
      <c r="H2171" s="458" t="s">
        <v>226</v>
      </c>
      <c r="I2171" s="261"/>
      <c r="J2171" s="448">
        <f t="shared" si="157"/>
        <v>0</v>
      </c>
      <c r="K2171" s="439" t="e">
        <f>#REF!*(1-$O$5)</f>
        <v>#REF!</v>
      </c>
      <c r="L2171" s="798"/>
      <c r="M2171" s="801"/>
      <c r="N2171" s="779"/>
      <c r="O2171" s="779"/>
      <c r="P2171" s="782"/>
      <c r="Q2171" s="782"/>
      <c r="R2171" s="785"/>
      <c r="U2171" s="462"/>
      <c r="V2171" s="501"/>
      <c r="W2171" s="561"/>
      <c r="X2171" s="505"/>
      <c r="AA2171" s="501"/>
      <c r="AB2171" s="517"/>
      <c r="AC2171" s="518"/>
      <c r="AD2171" s="582"/>
    </row>
    <row r="2172" spans="2:30" s="494" customFormat="1" ht="15" customHeight="1">
      <c r="B2172" s="462"/>
      <c r="C2172" s="592"/>
      <c r="D2172" s="561"/>
      <c r="E2172" s="554"/>
      <c r="F2172" s="574"/>
      <c r="G2172" s="550"/>
      <c r="I2172" s="590"/>
      <c r="J2172" s="517"/>
      <c r="K2172" s="518"/>
      <c r="L2172" s="574"/>
      <c r="M2172" s="557"/>
      <c r="N2172" s="505"/>
      <c r="O2172" s="505"/>
      <c r="P2172" s="541"/>
      <c r="Q2172" s="541"/>
      <c r="R2172" s="541"/>
      <c r="Y2172" s="462"/>
      <c r="Z2172" s="505"/>
    </row>
    <row r="2173" spans="2:30" ht="68.25" customHeight="1">
      <c r="B2173" s="449" t="s">
        <v>154</v>
      </c>
      <c r="C2173" s="430" t="s">
        <v>278</v>
      </c>
      <c r="D2173" s="444" t="s">
        <v>597</v>
      </c>
      <c r="E2173" s="444" t="s">
        <v>279</v>
      </c>
      <c r="F2173" s="444" t="s">
        <v>280</v>
      </c>
      <c r="G2173" s="444" t="s">
        <v>236</v>
      </c>
      <c r="H2173" s="446" t="s">
        <v>247</v>
      </c>
      <c r="I2173" s="434" t="s">
        <v>465</v>
      </c>
      <c r="J2173" s="435" t="s">
        <v>182</v>
      </c>
      <c r="K2173" s="437" t="s">
        <v>227</v>
      </c>
      <c r="L2173" s="437" t="s">
        <v>485</v>
      </c>
      <c r="M2173" s="437" t="s">
        <v>237</v>
      </c>
      <c r="N2173" s="437" t="s">
        <v>240</v>
      </c>
      <c r="O2173" s="437" t="s">
        <v>269</v>
      </c>
      <c r="P2173" s="437" t="s">
        <v>245</v>
      </c>
      <c r="Q2173" s="437" t="s">
        <v>466</v>
      </c>
      <c r="R2173" s="456" t="s">
        <v>246</v>
      </c>
      <c r="S2173" s="456" t="s">
        <v>316</v>
      </c>
      <c r="T2173" s="456" t="s">
        <v>391</v>
      </c>
      <c r="W2173" s="494"/>
      <c r="X2173" s="494"/>
      <c r="Y2173" s="494"/>
      <c r="Z2173" s="494"/>
    </row>
    <row r="2174" spans="2:30">
      <c r="B2174" s="786">
        <v>531</v>
      </c>
      <c r="C2174" s="850" t="s">
        <v>598</v>
      </c>
      <c r="D2174" s="877" t="s">
        <v>590</v>
      </c>
      <c r="E2174" s="869" t="s">
        <v>734</v>
      </c>
      <c r="F2174" s="824" t="s">
        <v>306</v>
      </c>
      <c r="G2174" s="805"/>
      <c r="H2174" s="777">
        <f>G2174</f>
        <v>0</v>
      </c>
      <c r="I2174" s="793" t="e">
        <f>H2174*(1+$L$5)</f>
        <v>#REF!</v>
      </c>
      <c r="J2174" s="458" t="s">
        <v>207</v>
      </c>
      <c r="K2174" s="252"/>
      <c r="L2174" s="448">
        <f t="shared" ref="L2174:L2237" si="159">K2174/60</f>
        <v>0</v>
      </c>
      <c r="M2174" s="439" t="e">
        <f>#REF!*(1-$O$5)</f>
        <v>#REF!</v>
      </c>
      <c r="N2174" s="796" t="e">
        <f>SUM(M2174*L2174,L2175*M2175,L2176*M2176,L2177*M2177)</f>
        <v>#REF!</v>
      </c>
      <c r="O2174" s="799">
        <v>1</v>
      </c>
      <c r="P2174" s="777" t="e">
        <f>N2174*O2174</f>
        <v>#REF!</v>
      </c>
      <c r="Q2174" s="777" t="e">
        <f>P2174*(1+$R$5)</f>
        <v>#REF!</v>
      </c>
      <c r="R2174" s="780" t="e">
        <f>H2174+P2174</f>
        <v>#REF!</v>
      </c>
      <c r="S2174" s="780" t="e">
        <f>Q2174+I2174</f>
        <v>#REF!</v>
      </c>
      <c r="T2174" s="783" t="e">
        <f>S2174*(1+$U$5)</f>
        <v>#REF!</v>
      </c>
      <c r="W2174" s="494"/>
      <c r="X2174" s="494"/>
      <c r="Y2174" s="462"/>
      <c r="Z2174" s="494"/>
    </row>
    <row r="2175" spans="2:30" ht="12.75" customHeight="1">
      <c r="B2175" s="786"/>
      <c r="C2175" s="850"/>
      <c r="D2175" s="786"/>
      <c r="E2175" s="822"/>
      <c r="F2175" s="825"/>
      <c r="G2175" s="805"/>
      <c r="H2175" s="778"/>
      <c r="I2175" s="794"/>
      <c r="J2175" s="458" t="s">
        <v>185</v>
      </c>
      <c r="K2175" s="252"/>
      <c r="L2175" s="448">
        <f t="shared" si="159"/>
        <v>0</v>
      </c>
      <c r="M2175" s="439" t="e">
        <f>#REF!*(1-$O$5)</f>
        <v>#REF!</v>
      </c>
      <c r="N2175" s="797"/>
      <c r="O2175" s="800"/>
      <c r="P2175" s="778"/>
      <c r="Q2175" s="778"/>
      <c r="R2175" s="781"/>
      <c r="S2175" s="781"/>
      <c r="T2175" s="784"/>
      <c r="W2175" s="494"/>
      <c r="X2175" s="494"/>
      <c r="Y2175" s="462"/>
      <c r="Z2175" s="494"/>
    </row>
    <row r="2176" spans="2:30">
      <c r="B2176" s="786"/>
      <c r="C2176" s="850"/>
      <c r="D2176" s="786"/>
      <c r="E2176" s="822"/>
      <c r="F2176" s="825"/>
      <c r="G2176" s="805"/>
      <c r="H2176" s="778"/>
      <c r="I2176" s="794"/>
      <c r="J2176" s="458" t="s">
        <v>220</v>
      </c>
      <c r="K2176" s="252"/>
      <c r="L2176" s="448">
        <f t="shared" si="159"/>
        <v>0</v>
      </c>
      <c r="M2176" s="439" t="e">
        <f>#REF!*(1-$O$5)</f>
        <v>#REF!</v>
      </c>
      <c r="N2176" s="797"/>
      <c r="O2176" s="800"/>
      <c r="P2176" s="778"/>
      <c r="Q2176" s="778"/>
      <c r="R2176" s="781"/>
      <c r="S2176" s="781"/>
      <c r="T2176" s="784"/>
      <c r="W2176" s="494"/>
      <c r="X2176" s="494"/>
      <c r="Y2176" s="462"/>
      <c r="Z2176" s="494"/>
    </row>
    <row r="2177" spans="2:25">
      <c r="B2177" s="786"/>
      <c r="C2177" s="850"/>
      <c r="D2177" s="786"/>
      <c r="E2177" s="770"/>
      <c r="F2177" s="825"/>
      <c r="G2177" s="805"/>
      <c r="H2177" s="779"/>
      <c r="I2177" s="795"/>
      <c r="J2177" s="458" t="s">
        <v>226</v>
      </c>
      <c r="K2177" s="252"/>
      <c r="L2177" s="448">
        <f t="shared" si="159"/>
        <v>0</v>
      </c>
      <c r="M2177" s="439" t="e">
        <f>#REF!*(1-$O$5)</f>
        <v>#REF!</v>
      </c>
      <c r="N2177" s="798"/>
      <c r="O2177" s="801"/>
      <c r="P2177" s="779"/>
      <c r="Q2177" s="779"/>
      <c r="R2177" s="782"/>
      <c r="S2177" s="782"/>
      <c r="T2177" s="785"/>
      <c r="Y2177" s="562"/>
    </row>
    <row r="2178" spans="2:25" ht="12.75" customHeight="1">
      <c r="B2178" s="786">
        <v>532</v>
      </c>
      <c r="C2178" s="850" t="s">
        <v>599</v>
      </c>
      <c r="D2178" s="877" t="s">
        <v>898</v>
      </c>
      <c r="E2178" s="869" t="s">
        <v>734</v>
      </c>
      <c r="F2178" s="824" t="s">
        <v>306</v>
      </c>
      <c r="G2178" s="826"/>
      <c r="H2178" s="777">
        <f>G2178</f>
        <v>0</v>
      </c>
      <c r="I2178" s="793" t="e">
        <f>H2178*(1+$L$5)</f>
        <v>#REF!</v>
      </c>
      <c r="J2178" s="458" t="s">
        <v>207</v>
      </c>
      <c r="K2178" s="252"/>
      <c r="L2178" s="448">
        <f t="shared" si="159"/>
        <v>0</v>
      </c>
      <c r="M2178" s="439" t="e">
        <f>#REF!*(1-$O$5)</f>
        <v>#REF!</v>
      </c>
      <c r="N2178" s="796" t="e">
        <f>SUM(M2178*L2178,L2179*M2179,L2180*M2180,L2181*M2181)</f>
        <v>#REF!</v>
      </c>
      <c r="O2178" s="799">
        <v>2</v>
      </c>
      <c r="P2178" s="777" t="e">
        <f>N2178*O2178</f>
        <v>#REF!</v>
      </c>
      <c r="Q2178" s="777" t="e">
        <f>P2178*(1+$R$5)</f>
        <v>#REF!</v>
      </c>
      <c r="R2178" s="780" t="e">
        <f>H2178+P2178</f>
        <v>#REF!</v>
      </c>
      <c r="S2178" s="780" t="e">
        <f>Q2178+I2178</f>
        <v>#REF!</v>
      </c>
      <c r="T2178" s="783" t="e">
        <f>S2178*(1+$U$5)</f>
        <v>#REF!</v>
      </c>
      <c r="Y2178" s="562"/>
    </row>
    <row r="2179" spans="2:25" ht="12.75" customHeight="1">
      <c r="B2179" s="786"/>
      <c r="C2179" s="850"/>
      <c r="D2179" s="786"/>
      <c r="E2179" s="822"/>
      <c r="F2179" s="825"/>
      <c r="G2179" s="826"/>
      <c r="H2179" s="778"/>
      <c r="I2179" s="794"/>
      <c r="J2179" s="458" t="s">
        <v>185</v>
      </c>
      <c r="K2179" s="252"/>
      <c r="L2179" s="448">
        <f t="shared" si="159"/>
        <v>0</v>
      </c>
      <c r="M2179" s="439" t="e">
        <f>#REF!*(1-$O$5)</f>
        <v>#REF!</v>
      </c>
      <c r="N2179" s="797"/>
      <c r="O2179" s="800"/>
      <c r="P2179" s="778"/>
      <c r="Q2179" s="778"/>
      <c r="R2179" s="781"/>
      <c r="S2179" s="781"/>
      <c r="T2179" s="784"/>
      <c r="Y2179" s="562"/>
    </row>
    <row r="2180" spans="2:25">
      <c r="B2180" s="786"/>
      <c r="C2180" s="850"/>
      <c r="D2180" s="786"/>
      <c r="E2180" s="822"/>
      <c r="F2180" s="825"/>
      <c r="G2180" s="826"/>
      <c r="H2180" s="778"/>
      <c r="I2180" s="794"/>
      <c r="J2180" s="458" t="s">
        <v>220</v>
      </c>
      <c r="K2180" s="252"/>
      <c r="L2180" s="448">
        <f t="shared" si="159"/>
        <v>0</v>
      </c>
      <c r="M2180" s="439" t="e">
        <f>#REF!*(1-$O$5)</f>
        <v>#REF!</v>
      </c>
      <c r="N2180" s="797"/>
      <c r="O2180" s="800"/>
      <c r="P2180" s="778"/>
      <c r="Q2180" s="778"/>
      <c r="R2180" s="781"/>
      <c r="S2180" s="781"/>
      <c r="T2180" s="784"/>
      <c r="Y2180" s="562"/>
    </row>
    <row r="2181" spans="2:25">
      <c r="B2181" s="786"/>
      <c r="C2181" s="850"/>
      <c r="D2181" s="786"/>
      <c r="E2181" s="770"/>
      <c r="F2181" s="825"/>
      <c r="G2181" s="826"/>
      <c r="H2181" s="779"/>
      <c r="I2181" s="795"/>
      <c r="J2181" s="458" t="s">
        <v>226</v>
      </c>
      <c r="K2181" s="252"/>
      <c r="L2181" s="448">
        <f t="shared" si="159"/>
        <v>0</v>
      </c>
      <c r="M2181" s="439" t="e">
        <f>#REF!*(1-$O$5)</f>
        <v>#REF!</v>
      </c>
      <c r="N2181" s="798"/>
      <c r="O2181" s="801"/>
      <c r="P2181" s="779"/>
      <c r="Q2181" s="779"/>
      <c r="R2181" s="782"/>
      <c r="S2181" s="782"/>
      <c r="T2181" s="785"/>
      <c r="Y2181" s="562"/>
    </row>
    <row r="2182" spans="2:25" ht="12.75" customHeight="1">
      <c r="B2182" s="786">
        <v>533</v>
      </c>
      <c r="C2182" s="850" t="s">
        <v>600</v>
      </c>
      <c r="D2182" s="877" t="s">
        <v>591</v>
      </c>
      <c r="E2182" s="869" t="s">
        <v>734</v>
      </c>
      <c r="F2182" s="824" t="s">
        <v>306</v>
      </c>
      <c r="G2182" s="826"/>
      <c r="H2182" s="777">
        <f>G2182</f>
        <v>0</v>
      </c>
      <c r="I2182" s="793" t="e">
        <f>H2182*(1+$L$5)</f>
        <v>#REF!</v>
      </c>
      <c r="J2182" s="458" t="s">
        <v>207</v>
      </c>
      <c r="K2182" s="252"/>
      <c r="L2182" s="448">
        <f t="shared" si="159"/>
        <v>0</v>
      </c>
      <c r="M2182" s="439" t="e">
        <f>#REF!*(1-$O$5)</f>
        <v>#REF!</v>
      </c>
      <c r="N2182" s="796" t="e">
        <f>SUM(M2182*L2182,L2183*M2183,L2184*M2184,L2185*M2185)</f>
        <v>#REF!</v>
      </c>
      <c r="O2182" s="799">
        <v>3</v>
      </c>
      <c r="P2182" s="777" t="e">
        <f>N2182*O2182</f>
        <v>#REF!</v>
      </c>
      <c r="Q2182" s="777" t="e">
        <f>P2182*(1+$R$5)</f>
        <v>#REF!</v>
      </c>
      <c r="R2182" s="780" t="e">
        <f>H2182+P2182</f>
        <v>#REF!</v>
      </c>
      <c r="S2182" s="780" t="e">
        <f>Q2182+I2182</f>
        <v>#REF!</v>
      </c>
      <c r="T2182" s="783" t="e">
        <f>S2182*(1+$U$5)</f>
        <v>#REF!</v>
      </c>
      <c r="Y2182" s="562"/>
    </row>
    <row r="2183" spans="2:25" ht="12.75" customHeight="1">
      <c r="B2183" s="786"/>
      <c r="C2183" s="850"/>
      <c r="D2183" s="786"/>
      <c r="E2183" s="822"/>
      <c r="F2183" s="825"/>
      <c r="G2183" s="826"/>
      <c r="H2183" s="778"/>
      <c r="I2183" s="794"/>
      <c r="J2183" s="458" t="s">
        <v>185</v>
      </c>
      <c r="K2183" s="252"/>
      <c r="L2183" s="448">
        <f t="shared" si="159"/>
        <v>0</v>
      </c>
      <c r="M2183" s="439" t="e">
        <f>#REF!*(1-$O$5)</f>
        <v>#REF!</v>
      </c>
      <c r="N2183" s="797"/>
      <c r="O2183" s="800"/>
      <c r="P2183" s="778"/>
      <c r="Q2183" s="778"/>
      <c r="R2183" s="781"/>
      <c r="S2183" s="781"/>
      <c r="T2183" s="784"/>
      <c r="Y2183" s="562"/>
    </row>
    <row r="2184" spans="2:25">
      <c r="B2184" s="786"/>
      <c r="C2184" s="850"/>
      <c r="D2184" s="786"/>
      <c r="E2184" s="822"/>
      <c r="F2184" s="825"/>
      <c r="G2184" s="826"/>
      <c r="H2184" s="778"/>
      <c r="I2184" s="794"/>
      <c r="J2184" s="458" t="s">
        <v>220</v>
      </c>
      <c r="K2184" s="252"/>
      <c r="L2184" s="448">
        <f t="shared" si="159"/>
        <v>0</v>
      </c>
      <c r="M2184" s="439" t="e">
        <f>#REF!*(1-$O$5)</f>
        <v>#REF!</v>
      </c>
      <c r="N2184" s="797"/>
      <c r="O2184" s="800"/>
      <c r="P2184" s="778"/>
      <c r="Q2184" s="778"/>
      <c r="R2184" s="781"/>
      <c r="S2184" s="781"/>
      <c r="T2184" s="784"/>
      <c r="Y2184" s="562"/>
    </row>
    <row r="2185" spans="2:25">
      <c r="B2185" s="786"/>
      <c r="C2185" s="850"/>
      <c r="D2185" s="786"/>
      <c r="E2185" s="770"/>
      <c r="F2185" s="825"/>
      <c r="G2185" s="826"/>
      <c r="H2185" s="779"/>
      <c r="I2185" s="795"/>
      <c r="J2185" s="458" t="s">
        <v>226</v>
      </c>
      <c r="K2185" s="252"/>
      <c r="L2185" s="448">
        <f t="shared" si="159"/>
        <v>0</v>
      </c>
      <c r="M2185" s="439" t="e">
        <f>#REF!*(1-$O$5)</f>
        <v>#REF!</v>
      </c>
      <c r="N2185" s="798"/>
      <c r="O2185" s="801"/>
      <c r="P2185" s="779"/>
      <c r="Q2185" s="779"/>
      <c r="R2185" s="782"/>
      <c r="S2185" s="782"/>
      <c r="T2185" s="785"/>
      <c r="Y2185" s="562"/>
    </row>
    <row r="2186" spans="2:25" ht="12.75" customHeight="1">
      <c r="B2186" s="786">
        <v>534</v>
      </c>
      <c r="C2186" s="850" t="s">
        <v>601</v>
      </c>
      <c r="D2186" s="877" t="s">
        <v>592</v>
      </c>
      <c r="E2186" s="869" t="s">
        <v>734</v>
      </c>
      <c r="F2186" s="824" t="s">
        <v>307</v>
      </c>
      <c r="G2186" s="826"/>
      <c r="H2186" s="777">
        <f>G2186</f>
        <v>0</v>
      </c>
      <c r="I2186" s="793" t="e">
        <f>H2186*(1+$L$5)</f>
        <v>#REF!</v>
      </c>
      <c r="J2186" s="458" t="s">
        <v>207</v>
      </c>
      <c r="K2186" s="252"/>
      <c r="L2186" s="448">
        <f t="shared" si="159"/>
        <v>0</v>
      </c>
      <c r="M2186" s="439" t="e">
        <f>#REF!*(1-$O$5)</f>
        <v>#REF!</v>
      </c>
      <c r="N2186" s="796" t="e">
        <f>SUM(M2186*L2186,L2187*M2187,L2188*M2188,L2189*M2189)</f>
        <v>#REF!</v>
      </c>
      <c r="O2186" s="799">
        <v>4</v>
      </c>
      <c r="P2186" s="777" t="e">
        <f>N2186*O2186</f>
        <v>#REF!</v>
      </c>
      <c r="Q2186" s="777" t="e">
        <f>P2186*(1+$R$5)</f>
        <v>#REF!</v>
      </c>
      <c r="R2186" s="780" t="e">
        <f>H2186+P2186</f>
        <v>#REF!</v>
      </c>
      <c r="S2186" s="780" t="e">
        <f>Q2186+I2186</f>
        <v>#REF!</v>
      </c>
      <c r="T2186" s="783" t="e">
        <f>S2186*(1+$U$5)</f>
        <v>#REF!</v>
      </c>
      <c r="Y2186" s="562"/>
    </row>
    <row r="2187" spans="2:25" ht="12.75" customHeight="1">
      <c r="B2187" s="786"/>
      <c r="C2187" s="850"/>
      <c r="D2187" s="786"/>
      <c r="E2187" s="822"/>
      <c r="F2187" s="825"/>
      <c r="G2187" s="826"/>
      <c r="H2187" s="778"/>
      <c r="I2187" s="794"/>
      <c r="J2187" s="458" t="s">
        <v>185</v>
      </c>
      <c r="K2187" s="252"/>
      <c r="L2187" s="448">
        <f t="shared" si="159"/>
        <v>0</v>
      </c>
      <c r="M2187" s="439" t="e">
        <f>#REF!*(1-$O$5)</f>
        <v>#REF!</v>
      </c>
      <c r="N2187" s="797"/>
      <c r="O2187" s="800"/>
      <c r="P2187" s="778"/>
      <c r="Q2187" s="778"/>
      <c r="R2187" s="781"/>
      <c r="S2187" s="781"/>
      <c r="T2187" s="784"/>
      <c r="Y2187" s="562"/>
    </row>
    <row r="2188" spans="2:25">
      <c r="B2188" s="786"/>
      <c r="C2188" s="850"/>
      <c r="D2188" s="786"/>
      <c r="E2188" s="822"/>
      <c r="F2188" s="825"/>
      <c r="G2188" s="826"/>
      <c r="H2188" s="778"/>
      <c r="I2188" s="794"/>
      <c r="J2188" s="458" t="s">
        <v>220</v>
      </c>
      <c r="K2188" s="252"/>
      <c r="L2188" s="448">
        <f t="shared" si="159"/>
        <v>0</v>
      </c>
      <c r="M2188" s="439" t="e">
        <f>#REF!*(1-$O$5)</f>
        <v>#REF!</v>
      </c>
      <c r="N2188" s="797"/>
      <c r="O2188" s="800"/>
      <c r="P2188" s="778"/>
      <c r="Q2188" s="778"/>
      <c r="R2188" s="781"/>
      <c r="S2188" s="781"/>
      <c r="T2188" s="784"/>
      <c r="Y2188" s="562"/>
    </row>
    <row r="2189" spans="2:25">
      <c r="B2189" s="786"/>
      <c r="C2189" s="850"/>
      <c r="D2189" s="786"/>
      <c r="E2189" s="770"/>
      <c r="F2189" s="825"/>
      <c r="G2189" s="826"/>
      <c r="H2189" s="779"/>
      <c r="I2189" s="795"/>
      <c r="J2189" s="458" t="s">
        <v>226</v>
      </c>
      <c r="K2189" s="252"/>
      <c r="L2189" s="448">
        <f t="shared" si="159"/>
        <v>0</v>
      </c>
      <c r="M2189" s="439" t="e">
        <f>#REF!*(1-$O$5)</f>
        <v>#REF!</v>
      </c>
      <c r="N2189" s="798"/>
      <c r="O2189" s="801"/>
      <c r="P2189" s="779"/>
      <c r="Q2189" s="779"/>
      <c r="R2189" s="782"/>
      <c r="S2189" s="782"/>
      <c r="T2189" s="785"/>
      <c r="Y2189" s="562"/>
    </row>
    <row r="2190" spans="2:25" ht="12.75" customHeight="1">
      <c r="B2190" s="786">
        <v>535</v>
      </c>
      <c r="C2190" s="850" t="s">
        <v>602</v>
      </c>
      <c r="D2190" s="877" t="s">
        <v>593</v>
      </c>
      <c r="E2190" s="869" t="s">
        <v>734</v>
      </c>
      <c r="F2190" s="824" t="s">
        <v>307</v>
      </c>
      <c r="G2190" s="826"/>
      <c r="H2190" s="777">
        <f>G2190</f>
        <v>0</v>
      </c>
      <c r="I2190" s="793" t="e">
        <f>H2190*(1+$L$5)</f>
        <v>#REF!</v>
      </c>
      <c r="J2190" s="458" t="s">
        <v>207</v>
      </c>
      <c r="K2190" s="252"/>
      <c r="L2190" s="448">
        <f t="shared" si="159"/>
        <v>0</v>
      </c>
      <c r="M2190" s="439" t="e">
        <f>#REF!*(1-$O$5)</f>
        <v>#REF!</v>
      </c>
      <c r="N2190" s="796" t="e">
        <f>SUM(M2190*L2190,L2191*M2191,L2192*M2192,L2193*M2193)</f>
        <v>#REF!</v>
      </c>
      <c r="O2190" s="799">
        <v>5</v>
      </c>
      <c r="P2190" s="777" t="e">
        <f>N2190*O2190</f>
        <v>#REF!</v>
      </c>
      <c r="Q2190" s="777" t="e">
        <f>P2190*(1+$R$5)</f>
        <v>#REF!</v>
      </c>
      <c r="R2190" s="780" t="e">
        <f>H2190+P2190</f>
        <v>#REF!</v>
      </c>
      <c r="S2190" s="780" t="e">
        <f>Q2190+I2190</f>
        <v>#REF!</v>
      </c>
      <c r="T2190" s="783" t="e">
        <f>S2190*(1+$U$5)</f>
        <v>#REF!</v>
      </c>
      <c r="Y2190" s="562"/>
    </row>
    <row r="2191" spans="2:25" ht="12.75" customHeight="1">
      <c r="B2191" s="786"/>
      <c r="C2191" s="850"/>
      <c r="D2191" s="786"/>
      <c r="E2191" s="822"/>
      <c r="F2191" s="825"/>
      <c r="G2191" s="826"/>
      <c r="H2191" s="778"/>
      <c r="I2191" s="794"/>
      <c r="J2191" s="458" t="s">
        <v>185</v>
      </c>
      <c r="K2191" s="252"/>
      <c r="L2191" s="448">
        <f t="shared" si="159"/>
        <v>0</v>
      </c>
      <c r="M2191" s="439" t="e">
        <f>#REF!*(1-$O$5)</f>
        <v>#REF!</v>
      </c>
      <c r="N2191" s="797"/>
      <c r="O2191" s="800"/>
      <c r="P2191" s="778"/>
      <c r="Q2191" s="778"/>
      <c r="R2191" s="781"/>
      <c r="S2191" s="781"/>
      <c r="T2191" s="784"/>
      <c r="Y2191" s="562"/>
    </row>
    <row r="2192" spans="2:25">
      <c r="B2192" s="786"/>
      <c r="C2192" s="850"/>
      <c r="D2192" s="786"/>
      <c r="E2192" s="822"/>
      <c r="F2192" s="825"/>
      <c r="G2192" s="826"/>
      <c r="H2192" s="778"/>
      <c r="I2192" s="794"/>
      <c r="J2192" s="458" t="s">
        <v>220</v>
      </c>
      <c r="K2192" s="252"/>
      <c r="L2192" s="448">
        <f t="shared" si="159"/>
        <v>0</v>
      </c>
      <c r="M2192" s="439" t="e">
        <f>#REF!*(1-$O$5)</f>
        <v>#REF!</v>
      </c>
      <c r="N2192" s="797"/>
      <c r="O2192" s="800"/>
      <c r="P2192" s="778"/>
      <c r="Q2192" s="778"/>
      <c r="R2192" s="781"/>
      <c r="S2192" s="781"/>
      <c r="T2192" s="784"/>
      <c r="Y2192" s="562"/>
    </row>
    <row r="2193" spans="2:25">
      <c r="B2193" s="786"/>
      <c r="C2193" s="850"/>
      <c r="D2193" s="786"/>
      <c r="E2193" s="770"/>
      <c r="F2193" s="825"/>
      <c r="G2193" s="826"/>
      <c r="H2193" s="779"/>
      <c r="I2193" s="795"/>
      <c r="J2193" s="458" t="s">
        <v>226</v>
      </c>
      <c r="K2193" s="252"/>
      <c r="L2193" s="448">
        <f t="shared" si="159"/>
        <v>0</v>
      </c>
      <c r="M2193" s="439" t="e">
        <f>#REF!*(1-$O$5)</f>
        <v>#REF!</v>
      </c>
      <c r="N2193" s="798"/>
      <c r="O2193" s="801"/>
      <c r="P2193" s="779"/>
      <c r="Q2193" s="779"/>
      <c r="R2193" s="782"/>
      <c r="S2193" s="782"/>
      <c r="T2193" s="785"/>
      <c r="Y2193" s="562"/>
    </row>
    <row r="2194" spans="2:25" ht="12.75" customHeight="1">
      <c r="B2194" s="786">
        <v>536</v>
      </c>
      <c r="C2194" s="850" t="s">
        <v>603</v>
      </c>
      <c r="D2194" s="877" t="s">
        <v>594</v>
      </c>
      <c r="E2194" s="869" t="s">
        <v>734</v>
      </c>
      <c r="F2194" s="824" t="s">
        <v>169</v>
      </c>
      <c r="G2194" s="826"/>
      <c r="H2194" s="777">
        <f>G2194</f>
        <v>0</v>
      </c>
      <c r="I2194" s="793" t="e">
        <f>H2194*(1+$L$5)</f>
        <v>#REF!</v>
      </c>
      <c r="J2194" s="458" t="s">
        <v>207</v>
      </c>
      <c r="K2194" s="252"/>
      <c r="L2194" s="448">
        <f t="shared" si="159"/>
        <v>0</v>
      </c>
      <c r="M2194" s="439" t="e">
        <f>#REF!*(1-$O$5)</f>
        <v>#REF!</v>
      </c>
      <c r="N2194" s="796" t="e">
        <f>SUM(M2194*L2194,L2195*M2195,L2196*M2196,L2197*M2197)</f>
        <v>#REF!</v>
      </c>
      <c r="O2194" s="799">
        <v>6</v>
      </c>
      <c r="P2194" s="777" t="e">
        <f>N2194*O2194</f>
        <v>#REF!</v>
      </c>
      <c r="Q2194" s="777" t="e">
        <f>P2194*(1+$R$5)</f>
        <v>#REF!</v>
      </c>
      <c r="R2194" s="780" t="e">
        <f>H2194+P2194</f>
        <v>#REF!</v>
      </c>
      <c r="S2194" s="780" t="e">
        <f>Q2194+I2194</f>
        <v>#REF!</v>
      </c>
      <c r="T2194" s="783" t="e">
        <f>S2194*(1+$U$5)</f>
        <v>#REF!</v>
      </c>
      <c r="Y2194" s="562"/>
    </row>
    <row r="2195" spans="2:25" ht="12.75" customHeight="1">
      <c r="B2195" s="786"/>
      <c r="C2195" s="850"/>
      <c r="D2195" s="786"/>
      <c r="E2195" s="822"/>
      <c r="F2195" s="825"/>
      <c r="G2195" s="826"/>
      <c r="H2195" s="778"/>
      <c r="I2195" s="794"/>
      <c r="J2195" s="458" t="s">
        <v>185</v>
      </c>
      <c r="K2195" s="252"/>
      <c r="L2195" s="448">
        <f t="shared" si="159"/>
        <v>0</v>
      </c>
      <c r="M2195" s="439" t="e">
        <f>#REF!*(1-$O$5)</f>
        <v>#REF!</v>
      </c>
      <c r="N2195" s="797"/>
      <c r="O2195" s="800"/>
      <c r="P2195" s="778"/>
      <c r="Q2195" s="778"/>
      <c r="R2195" s="781"/>
      <c r="S2195" s="781"/>
      <c r="T2195" s="784"/>
      <c r="Y2195" s="562"/>
    </row>
    <row r="2196" spans="2:25">
      <c r="B2196" s="786"/>
      <c r="C2196" s="850"/>
      <c r="D2196" s="786"/>
      <c r="E2196" s="822"/>
      <c r="F2196" s="825"/>
      <c r="G2196" s="826"/>
      <c r="H2196" s="778"/>
      <c r="I2196" s="794"/>
      <c r="J2196" s="458" t="s">
        <v>220</v>
      </c>
      <c r="K2196" s="252"/>
      <c r="L2196" s="448">
        <f t="shared" si="159"/>
        <v>0</v>
      </c>
      <c r="M2196" s="439" t="e">
        <f>#REF!*(1-$O$5)</f>
        <v>#REF!</v>
      </c>
      <c r="N2196" s="797"/>
      <c r="O2196" s="800"/>
      <c r="P2196" s="778"/>
      <c r="Q2196" s="778"/>
      <c r="R2196" s="781"/>
      <c r="S2196" s="781"/>
      <c r="T2196" s="784"/>
      <c r="Y2196" s="562"/>
    </row>
    <row r="2197" spans="2:25">
      <c r="B2197" s="786"/>
      <c r="C2197" s="850"/>
      <c r="D2197" s="786"/>
      <c r="E2197" s="770"/>
      <c r="F2197" s="825"/>
      <c r="G2197" s="826"/>
      <c r="H2197" s="779"/>
      <c r="I2197" s="795"/>
      <c r="J2197" s="458" t="s">
        <v>226</v>
      </c>
      <c r="K2197" s="252"/>
      <c r="L2197" s="448">
        <f t="shared" si="159"/>
        <v>0</v>
      </c>
      <c r="M2197" s="439" t="e">
        <f>#REF!*(1-$O$5)</f>
        <v>#REF!</v>
      </c>
      <c r="N2197" s="798"/>
      <c r="O2197" s="801"/>
      <c r="P2197" s="779"/>
      <c r="Q2197" s="779"/>
      <c r="R2197" s="782"/>
      <c r="S2197" s="782"/>
      <c r="T2197" s="785"/>
      <c r="Y2197" s="562"/>
    </row>
    <row r="2198" spans="2:25" ht="12.75" customHeight="1">
      <c r="B2198" s="786">
        <v>537</v>
      </c>
      <c r="C2198" s="850" t="s">
        <v>604</v>
      </c>
      <c r="D2198" s="877" t="s">
        <v>595</v>
      </c>
      <c r="E2198" s="869" t="s">
        <v>734</v>
      </c>
      <c r="F2198" s="824" t="s">
        <v>169</v>
      </c>
      <c r="G2198" s="826"/>
      <c r="H2198" s="777">
        <f>G2198</f>
        <v>0</v>
      </c>
      <c r="I2198" s="793" t="e">
        <f>H2198*(1+$L$5)</f>
        <v>#REF!</v>
      </c>
      <c r="J2198" s="458" t="s">
        <v>207</v>
      </c>
      <c r="K2198" s="252"/>
      <c r="L2198" s="448">
        <f t="shared" si="159"/>
        <v>0</v>
      </c>
      <c r="M2198" s="439" t="e">
        <f>#REF!*(1-$O$5)</f>
        <v>#REF!</v>
      </c>
      <c r="N2198" s="796" t="e">
        <f>SUM(M2198*L2198,L2199*M2199,L2200*M2200,L2201*M2201)</f>
        <v>#REF!</v>
      </c>
      <c r="O2198" s="799">
        <v>7</v>
      </c>
      <c r="P2198" s="777" t="e">
        <f>N2198*O2198</f>
        <v>#REF!</v>
      </c>
      <c r="Q2198" s="777" t="e">
        <f>P2198*(1+$R$5)</f>
        <v>#REF!</v>
      </c>
      <c r="R2198" s="780" t="e">
        <f>H2198+P2198</f>
        <v>#REF!</v>
      </c>
      <c r="S2198" s="780" t="e">
        <f>Q2198+I2198</f>
        <v>#REF!</v>
      </c>
      <c r="T2198" s="783" t="e">
        <f>S2198*(1+$U$5)</f>
        <v>#REF!</v>
      </c>
      <c r="Y2198" s="562"/>
    </row>
    <row r="2199" spans="2:25" ht="12.75" customHeight="1">
      <c r="B2199" s="786"/>
      <c r="C2199" s="850"/>
      <c r="D2199" s="786"/>
      <c r="E2199" s="822"/>
      <c r="F2199" s="825"/>
      <c r="G2199" s="826"/>
      <c r="H2199" s="778"/>
      <c r="I2199" s="794"/>
      <c r="J2199" s="458" t="s">
        <v>185</v>
      </c>
      <c r="K2199" s="252"/>
      <c r="L2199" s="448">
        <f t="shared" si="159"/>
        <v>0</v>
      </c>
      <c r="M2199" s="439" t="e">
        <f>#REF!*(1-$O$5)</f>
        <v>#REF!</v>
      </c>
      <c r="N2199" s="797"/>
      <c r="O2199" s="800"/>
      <c r="P2199" s="778"/>
      <c r="Q2199" s="778"/>
      <c r="R2199" s="781"/>
      <c r="S2199" s="781"/>
      <c r="T2199" s="784"/>
      <c r="Y2199" s="562"/>
    </row>
    <row r="2200" spans="2:25">
      <c r="B2200" s="786"/>
      <c r="C2200" s="850"/>
      <c r="D2200" s="786"/>
      <c r="E2200" s="822"/>
      <c r="F2200" s="825"/>
      <c r="G2200" s="826"/>
      <c r="H2200" s="778"/>
      <c r="I2200" s="794"/>
      <c r="J2200" s="458" t="s">
        <v>220</v>
      </c>
      <c r="K2200" s="252"/>
      <c r="L2200" s="448">
        <f t="shared" si="159"/>
        <v>0</v>
      </c>
      <c r="M2200" s="439" t="e">
        <f>#REF!*(1-$O$5)</f>
        <v>#REF!</v>
      </c>
      <c r="N2200" s="797"/>
      <c r="O2200" s="800"/>
      <c r="P2200" s="778"/>
      <c r="Q2200" s="778"/>
      <c r="R2200" s="781"/>
      <c r="S2200" s="781"/>
      <c r="T2200" s="784"/>
      <c r="Y2200" s="562"/>
    </row>
    <row r="2201" spans="2:25">
      <c r="B2201" s="786"/>
      <c r="C2201" s="850"/>
      <c r="D2201" s="786"/>
      <c r="E2201" s="770"/>
      <c r="F2201" s="825"/>
      <c r="G2201" s="826"/>
      <c r="H2201" s="779"/>
      <c r="I2201" s="795"/>
      <c r="J2201" s="458" t="s">
        <v>226</v>
      </c>
      <c r="K2201" s="252"/>
      <c r="L2201" s="448">
        <f t="shared" si="159"/>
        <v>0</v>
      </c>
      <c r="M2201" s="439" t="e">
        <f>#REF!*(1-$O$5)</f>
        <v>#REF!</v>
      </c>
      <c r="N2201" s="798"/>
      <c r="O2201" s="801"/>
      <c r="P2201" s="779"/>
      <c r="Q2201" s="779"/>
      <c r="R2201" s="782"/>
      <c r="S2201" s="782"/>
      <c r="T2201" s="785"/>
      <c r="Y2201" s="562"/>
    </row>
    <row r="2202" spans="2:25" ht="12.75" customHeight="1">
      <c r="B2202" s="786">
        <v>538</v>
      </c>
      <c r="C2202" s="850" t="s">
        <v>605</v>
      </c>
      <c r="D2202" s="877" t="s">
        <v>596</v>
      </c>
      <c r="E2202" s="869" t="s">
        <v>308</v>
      </c>
      <c r="F2202" s="824" t="s">
        <v>169</v>
      </c>
      <c r="G2202" s="826"/>
      <c r="H2202" s="777">
        <f>G2202</f>
        <v>0</v>
      </c>
      <c r="I2202" s="793" t="e">
        <f>H2202*(1+$L$5)</f>
        <v>#REF!</v>
      </c>
      <c r="J2202" s="458" t="s">
        <v>207</v>
      </c>
      <c r="K2202" s="252"/>
      <c r="L2202" s="448">
        <f t="shared" si="159"/>
        <v>0</v>
      </c>
      <c r="M2202" s="439" t="e">
        <f>#REF!*(1-$O$5)</f>
        <v>#REF!</v>
      </c>
      <c r="N2202" s="796" t="e">
        <f>SUM(M2202*L2202,L2203*M2203,L2204*M2204,L2205*M2205)</f>
        <v>#REF!</v>
      </c>
      <c r="O2202" s="799">
        <v>8</v>
      </c>
      <c r="P2202" s="777" t="e">
        <f>N2202*O2202</f>
        <v>#REF!</v>
      </c>
      <c r="Q2202" s="777" t="e">
        <f>P2202*(1+$R$5)</f>
        <v>#REF!</v>
      </c>
      <c r="R2202" s="780" t="e">
        <f>H2202+P2202</f>
        <v>#REF!</v>
      </c>
      <c r="S2202" s="780" t="e">
        <f>Q2202+I2202</f>
        <v>#REF!</v>
      </c>
      <c r="T2202" s="783" t="e">
        <f>S2202*(1+$U$5)</f>
        <v>#REF!</v>
      </c>
      <c r="Y2202" s="562"/>
    </row>
    <row r="2203" spans="2:25" ht="12.75" customHeight="1">
      <c r="B2203" s="786"/>
      <c r="C2203" s="850"/>
      <c r="D2203" s="786"/>
      <c r="E2203" s="822"/>
      <c r="F2203" s="825"/>
      <c r="G2203" s="826"/>
      <c r="H2203" s="778"/>
      <c r="I2203" s="794"/>
      <c r="J2203" s="458" t="s">
        <v>185</v>
      </c>
      <c r="K2203" s="252"/>
      <c r="L2203" s="448">
        <f t="shared" si="159"/>
        <v>0</v>
      </c>
      <c r="M2203" s="439" t="e">
        <f>#REF!*(1-$O$5)</f>
        <v>#REF!</v>
      </c>
      <c r="N2203" s="797"/>
      <c r="O2203" s="800"/>
      <c r="P2203" s="778"/>
      <c r="Q2203" s="778"/>
      <c r="R2203" s="781"/>
      <c r="S2203" s="781"/>
      <c r="T2203" s="784"/>
      <c r="Y2203" s="562"/>
    </row>
    <row r="2204" spans="2:25">
      <c r="B2204" s="786"/>
      <c r="C2204" s="850"/>
      <c r="D2204" s="786"/>
      <c r="E2204" s="822"/>
      <c r="F2204" s="825"/>
      <c r="G2204" s="826"/>
      <c r="H2204" s="778"/>
      <c r="I2204" s="794"/>
      <c r="J2204" s="458" t="s">
        <v>220</v>
      </c>
      <c r="K2204" s="252"/>
      <c r="L2204" s="448">
        <f t="shared" si="159"/>
        <v>0</v>
      </c>
      <c r="M2204" s="439" t="e">
        <f>#REF!*(1-$O$5)</f>
        <v>#REF!</v>
      </c>
      <c r="N2204" s="797"/>
      <c r="O2204" s="800"/>
      <c r="P2204" s="778"/>
      <c r="Q2204" s="778"/>
      <c r="R2204" s="781"/>
      <c r="S2204" s="781"/>
      <c r="T2204" s="784"/>
      <c r="Y2204" s="562"/>
    </row>
    <row r="2205" spans="2:25">
      <c r="B2205" s="786"/>
      <c r="C2205" s="850"/>
      <c r="D2205" s="786"/>
      <c r="E2205" s="770"/>
      <c r="F2205" s="825"/>
      <c r="G2205" s="826"/>
      <c r="H2205" s="779"/>
      <c r="I2205" s="795"/>
      <c r="J2205" s="458" t="s">
        <v>226</v>
      </c>
      <c r="K2205" s="252"/>
      <c r="L2205" s="448">
        <f t="shared" si="159"/>
        <v>0</v>
      </c>
      <c r="M2205" s="439" t="e">
        <f>#REF!*(1-$O$5)</f>
        <v>#REF!</v>
      </c>
      <c r="N2205" s="798"/>
      <c r="O2205" s="801"/>
      <c r="P2205" s="779"/>
      <c r="Q2205" s="779"/>
      <c r="R2205" s="782"/>
      <c r="S2205" s="782"/>
      <c r="T2205" s="785"/>
      <c r="Y2205" s="562"/>
    </row>
    <row r="2206" spans="2:25" ht="12.75" customHeight="1">
      <c r="B2206" s="786">
        <v>539</v>
      </c>
      <c r="C2206" s="850" t="s">
        <v>606</v>
      </c>
      <c r="D2206" s="872" t="s">
        <v>609</v>
      </c>
      <c r="E2206" s="832" t="s">
        <v>308</v>
      </c>
      <c r="F2206" s="824" t="s">
        <v>169</v>
      </c>
      <c r="G2206" s="826"/>
      <c r="H2206" s="777">
        <f>G2206</f>
        <v>0</v>
      </c>
      <c r="I2206" s="793" t="e">
        <f>H2206*(1+$L$5)</f>
        <v>#REF!</v>
      </c>
      <c r="J2206" s="458" t="s">
        <v>207</v>
      </c>
      <c r="K2206" s="252"/>
      <c r="L2206" s="448">
        <f t="shared" si="159"/>
        <v>0</v>
      </c>
      <c r="M2206" s="439" t="e">
        <f>#REF!*(1-$O$5)</f>
        <v>#REF!</v>
      </c>
      <c r="N2206" s="796" t="e">
        <f>SUM(M2206*L2206,L2207*M2207,L2208*M2208,L2209*M2209)</f>
        <v>#REF!</v>
      </c>
      <c r="O2206" s="799">
        <v>9</v>
      </c>
      <c r="P2206" s="777" t="e">
        <f>N2206*O2206</f>
        <v>#REF!</v>
      </c>
      <c r="Q2206" s="777" t="e">
        <f>P2206*(1+$R$5)</f>
        <v>#REF!</v>
      </c>
      <c r="R2206" s="780" t="e">
        <f>H2206+P2206</f>
        <v>#REF!</v>
      </c>
      <c r="S2206" s="780" t="e">
        <f>Q2206+I2206</f>
        <v>#REF!</v>
      </c>
      <c r="T2206" s="783" t="e">
        <f>S2206*(1+$U$5)</f>
        <v>#REF!</v>
      </c>
      <c r="Y2206" s="562"/>
    </row>
    <row r="2207" spans="2:25">
      <c r="B2207" s="786"/>
      <c r="C2207" s="850"/>
      <c r="D2207" s="827"/>
      <c r="E2207" s="831"/>
      <c r="F2207" s="825"/>
      <c r="G2207" s="826"/>
      <c r="H2207" s="778"/>
      <c r="I2207" s="794"/>
      <c r="J2207" s="458" t="s">
        <v>185</v>
      </c>
      <c r="K2207" s="252"/>
      <c r="L2207" s="448">
        <f t="shared" si="159"/>
        <v>0</v>
      </c>
      <c r="M2207" s="439" t="e">
        <f>#REF!*(1-$O$5)</f>
        <v>#REF!</v>
      </c>
      <c r="N2207" s="797"/>
      <c r="O2207" s="800"/>
      <c r="P2207" s="778"/>
      <c r="Q2207" s="778"/>
      <c r="R2207" s="781"/>
      <c r="S2207" s="781"/>
      <c r="T2207" s="784"/>
      <c r="Y2207" s="562"/>
    </row>
    <row r="2208" spans="2:25">
      <c r="B2208" s="786"/>
      <c r="C2208" s="850"/>
      <c r="D2208" s="827"/>
      <c r="E2208" s="831"/>
      <c r="F2208" s="825"/>
      <c r="G2208" s="826"/>
      <c r="H2208" s="778"/>
      <c r="I2208" s="794"/>
      <c r="J2208" s="458" t="s">
        <v>220</v>
      </c>
      <c r="K2208" s="252"/>
      <c r="L2208" s="448">
        <f t="shared" si="159"/>
        <v>0</v>
      </c>
      <c r="M2208" s="439" t="e">
        <f>#REF!*(1-$O$5)</f>
        <v>#REF!</v>
      </c>
      <c r="N2208" s="797"/>
      <c r="O2208" s="800"/>
      <c r="P2208" s="778"/>
      <c r="Q2208" s="778"/>
      <c r="R2208" s="781"/>
      <c r="S2208" s="781"/>
      <c r="T2208" s="784"/>
      <c r="Y2208" s="562"/>
    </row>
    <row r="2209" spans="2:25">
      <c r="B2209" s="786"/>
      <c r="C2209" s="850"/>
      <c r="D2209" s="827"/>
      <c r="E2209" s="831"/>
      <c r="F2209" s="825"/>
      <c r="G2209" s="826"/>
      <c r="H2209" s="779"/>
      <c r="I2209" s="795"/>
      <c r="J2209" s="458" t="s">
        <v>226</v>
      </c>
      <c r="K2209" s="252"/>
      <c r="L2209" s="448">
        <f t="shared" si="159"/>
        <v>0</v>
      </c>
      <c r="M2209" s="439" t="e">
        <f>#REF!*(1-$O$5)</f>
        <v>#REF!</v>
      </c>
      <c r="N2209" s="798"/>
      <c r="O2209" s="801"/>
      <c r="P2209" s="779"/>
      <c r="Q2209" s="779"/>
      <c r="R2209" s="782"/>
      <c r="S2209" s="782"/>
      <c r="T2209" s="785"/>
      <c r="Y2209" s="562"/>
    </row>
    <row r="2210" spans="2:25">
      <c r="B2210" s="786">
        <v>540</v>
      </c>
      <c r="C2210" s="839" t="s">
        <v>579</v>
      </c>
      <c r="D2210" s="872" t="s">
        <v>139</v>
      </c>
      <c r="E2210" s="832" t="s">
        <v>139</v>
      </c>
      <c r="F2210" s="824" t="s">
        <v>169</v>
      </c>
      <c r="G2210" s="826"/>
      <c r="H2210" s="777">
        <f>G2210</f>
        <v>0</v>
      </c>
      <c r="I2210" s="793" t="e">
        <f>H2210*(1+$L$5)</f>
        <v>#REF!</v>
      </c>
      <c r="J2210" s="458" t="s">
        <v>207</v>
      </c>
      <c r="K2210" s="252"/>
      <c r="L2210" s="448">
        <f t="shared" si="159"/>
        <v>0</v>
      </c>
      <c r="M2210" s="439" t="e">
        <f>#REF!*(1-$O$5)</f>
        <v>#REF!</v>
      </c>
      <c r="N2210" s="796" t="e">
        <f>SUM(M2210*L2210,L2211*M2211,L2212*M2212,L2213*M2213)</f>
        <v>#REF!</v>
      </c>
      <c r="O2210" s="799">
        <v>10</v>
      </c>
      <c r="P2210" s="777" t="e">
        <f>N2210*O2210</f>
        <v>#REF!</v>
      </c>
      <c r="Q2210" s="777" t="e">
        <f>P2210*(1+$R$5)</f>
        <v>#REF!</v>
      </c>
      <c r="R2210" s="780" t="e">
        <f>H2210+P2210</f>
        <v>#REF!</v>
      </c>
      <c r="S2210" s="780" t="e">
        <f>Q2210+I2210</f>
        <v>#REF!</v>
      </c>
      <c r="T2210" s="783" t="e">
        <f>S2210*(1+$U$5)</f>
        <v>#REF!</v>
      </c>
      <c r="Y2210" s="562"/>
    </row>
    <row r="2211" spans="2:25">
      <c r="B2211" s="786"/>
      <c r="C2211" s="839"/>
      <c r="D2211" s="827"/>
      <c r="E2211" s="831"/>
      <c r="F2211" s="825"/>
      <c r="G2211" s="826"/>
      <c r="H2211" s="778"/>
      <c r="I2211" s="794"/>
      <c r="J2211" s="458" t="s">
        <v>185</v>
      </c>
      <c r="K2211" s="252"/>
      <c r="L2211" s="448">
        <f t="shared" si="159"/>
        <v>0</v>
      </c>
      <c r="M2211" s="439" t="e">
        <f>#REF!*(1-$O$5)</f>
        <v>#REF!</v>
      </c>
      <c r="N2211" s="797"/>
      <c r="O2211" s="800"/>
      <c r="P2211" s="778"/>
      <c r="Q2211" s="778"/>
      <c r="R2211" s="781"/>
      <c r="S2211" s="781"/>
      <c r="T2211" s="784"/>
      <c r="Y2211" s="562"/>
    </row>
    <row r="2212" spans="2:25">
      <c r="B2212" s="786"/>
      <c r="C2212" s="839"/>
      <c r="D2212" s="827"/>
      <c r="E2212" s="831"/>
      <c r="F2212" s="825"/>
      <c r="G2212" s="826"/>
      <c r="H2212" s="778"/>
      <c r="I2212" s="794"/>
      <c r="J2212" s="458" t="s">
        <v>220</v>
      </c>
      <c r="K2212" s="252"/>
      <c r="L2212" s="448">
        <f t="shared" si="159"/>
        <v>0</v>
      </c>
      <c r="M2212" s="439" t="e">
        <f>#REF!*(1-$O$5)</f>
        <v>#REF!</v>
      </c>
      <c r="N2212" s="797"/>
      <c r="O2212" s="800"/>
      <c r="P2212" s="778"/>
      <c r="Q2212" s="778"/>
      <c r="R2212" s="781"/>
      <c r="S2212" s="781"/>
      <c r="T2212" s="784"/>
      <c r="Y2212" s="562"/>
    </row>
    <row r="2213" spans="2:25">
      <c r="B2213" s="786"/>
      <c r="C2213" s="839"/>
      <c r="D2213" s="827"/>
      <c r="E2213" s="831"/>
      <c r="F2213" s="825"/>
      <c r="G2213" s="826"/>
      <c r="H2213" s="779"/>
      <c r="I2213" s="795"/>
      <c r="J2213" s="458" t="s">
        <v>226</v>
      </c>
      <c r="K2213" s="252"/>
      <c r="L2213" s="448">
        <f t="shared" si="159"/>
        <v>0</v>
      </c>
      <c r="M2213" s="439" t="e">
        <f>#REF!*(1-$O$5)</f>
        <v>#REF!</v>
      </c>
      <c r="N2213" s="798"/>
      <c r="O2213" s="801"/>
      <c r="P2213" s="779"/>
      <c r="Q2213" s="779"/>
      <c r="R2213" s="782"/>
      <c r="S2213" s="782"/>
      <c r="T2213" s="785"/>
      <c r="Y2213" s="562"/>
    </row>
    <row r="2214" spans="2:25">
      <c r="B2214" s="786">
        <v>541</v>
      </c>
      <c r="C2214" s="839" t="s">
        <v>585</v>
      </c>
      <c r="D2214" s="872" t="s">
        <v>139</v>
      </c>
      <c r="E2214" s="832" t="s">
        <v>139</v>
      </c>
      <c r="F2214" s="824" t="s">
        <v>169</v>
      </c>
      <c r="G2214" s="826"/>
      <c r="H2214" s="777">
        <f>G2214</f>
        <v>0</v>
      </c>
      <c r="I2214" s="793" t="e">
        <f>H2214*(1+$L$5)</f>
        <v>#REF!</v>
      </c>
      <c r="J2214" s="458" t="s">
        <v>207</v>
      </c>
      <c r="K2214" s="252"/>
      <c r="L2214" s="448">
        <f t="shared" si="159"/>
        <v>0</v>
      </c>
      <c r="M2214" s="439" t="e">
        <f>#REF!*(1-$O$5)</f>
        <v>#REF!</v>
      </c>
      <c r="N2214" s="796" t="e">
        <f>SUM(M2214*L2214,L2215*M2215,L2216*M2216,L2217*M2217)</f>
        <v>#REF!</v>
      </c>
      <c r="O2214" s="799">
        <v>11</v>
      </c>
      <c r="P2214" s="777" t="e">
        <f>N2214*O2214</f>
        <v>#REF!</v>
      </c>
      <c r="Q2214" s="777" t="e">
        <f>P2214*(1+$R$5)</f>
        <v>#REF!</v>
      </c>
      <c r="R2214" s="780" t="e">
        <f>H2214+P2214</f>
        <v>#REF!</v>
      </c>
      <c r="S2214" s="780" t="e">
        <f>Q2214+I2214</f>
        <v>#REF!</v>
      </c>
      <c r="T2214" s="783" t="e">
        <f>S2214*(1+$U$5)</f>
        <v>#REF!</v>
      </c>
      <c r="Y2214" s="562"/>
    </row>
    <row r="2215" spans="2:25">
      <c r="B2215" s="786"/>
      <c r="C2215" s="839"/>
      <c r="D2215" s="827"/>
      <c r="E2215" s="831"/>
      <c r="F2215" s="825"/>
      <c r="G2215" s="826"/>
      <c r="H2215" s="778"/>
      <c r="I2215" s="794"/>
      <c r="J2215" s="458" t="s">
        <v>185</v>
      </c>
      <c r="K2215" s="252"/>
      <c r="L2215" s="448">
        <f t="shared" si="159"/>
        <v>0</v>
      </c>
      <c r="M2215" s="439" t="e">
        <f>#REF!*(1-$O$5)</f>
        <v>#REF!</v>
      </c>
      <c r="N2215" s="797"/>
      <c r="O2215" s="800"/>
      <c r="P2215" s="778"/>
      <c r="Q2215" s="778"/>
      <c r="R2215" s="781"/>
      <c r="S2215" s="781"/>
      <c r="T2215" s="784"/>
      <c r="Y2215" s="562"/>
    </row>
    <row r="2216" spans="2:25">
      <c r="B2216" s="786"/>
      <c r="C2216" s="839"/>
      <c r="D2216" s="827"/>
      <c r="E2216" s="831"/>
      <c r="F2216" s="825"/>
      <c r="G2216" s="826"/>
      <c r="H2216" s="778"/>
      <c r="I2216" s="794"/>
      <c r="J2216" s="458" t="s">
        <v>220</v>
      </c>
      <c r="K2216" s="252"/>
      <c r="L2216" s="448">
        <f t="shared" si="159"/>
        <v>0</v>
      </c>
      <c r="M2216" s="439" t="e">
        <f>#REF!*(1-$O$5)</f>
        <v>#REF!</v>
      </c>
      <c r="N2216" s="797"/>
      <c r="O2216" s="800"/>
      <c r="P2216" s="778"/>
      <c r="Q2216" s="778"/>
      <c r="R2216" s="781"/>
      <c r="S2216" s="781"/>
      <c r="T2216" s="784"/>
      <c r="Y2216" s="562"/>
    </row>
    <row r="2217" spans="2:25" ht="24" customHeight="1">
      <c r="B2217" s="786"/>
      <c r="C2217" s="839"/>
      <c r="D2217" s="827"/>
      <c r="E2217" s="831"/>
      <c r="F2217" s="825"/>
      <c r="G2217" s="826"/>
      <c r="H2217" s="779"/>
      <c r="I2217" s="795"/>
      <c r="J2217" s="458" t="s">
        <v>226</v>
      </c>
      <c r="K2217" s="252"/>
      <c r="L2217" s="448">
        <f t="shared" si="159"/>
        <v>0</v>
      </c>
      <c r="M2217" s="439" t="e">
        <f>#REF!*(1-$O$5)</f>
        <v>#REF!</v>
      </c>
      <c r="N2217" s="798"/>
      <c r="O2217" s="801"/>
      <c r="P2217" s="779"/>
      <c r="Q2217" s="779"/>
      <c r="R2217" s="782"/>
      <c r="S2217" s="782"/>
      <c r="T2217" s="785"/>
      <c r="Y2217" s="562"/>
    </row>
    <row r="2218" spans="2:25">
      <c r="B2218" s="786">
        <v>542</v>
      </c>
      <c r="C2218" s="839" t="s">
        <v>581</v>
      </c>
      <c r="D2218" s="872" t="s">
        <v>139</v>
      </c>
      <c r="E2218" s="832" t="s">
        <v>139</v>
      </c>
      <c r="F2218" s="824" t="s">
        <v>169</v>
      </c>
      <c r="G2218" s="826"/>
      <c r="H2218" s="777">
        <f>G2218</f>
        <v>0</v>
      </c>
      <c r="I2218" s="793" t="e">
        <f>H2218*(1+$L$5)</f>
        <v>#REF!</v>
      </c>
      <c r="J2218" s="458" t="s">
        <v>207</v>
      </c>
      <c r="K2218" s="252"/>
      <c r="L2218" s="448">
        <f t="shared" si="159"/>
        <v>0</v>
      </c>
      <c r="M2218" s="439" t="e">
        <f>#REF!*(1-$O$5)</f>
        <v>#REF!</v>
      </c>
      <c r="N2218" s="796" t="e">
        <f>SUM(M2218*L2218,L2219*M2219,L2220*M2220,L2221*M2221)</f>
        <v>#REF!</v>
      </c>
      <c r="O2218" s="799">
        <v>12</v>
      </c>
      <c r="P2218" s="777" t="e">
        <f>N2218*O2218</f>
        <v>#REF!</v>
      </c>
      <c r="Q2218" s="777" t="e">
        <f>P2218*(1+$R$5)</f>
        <v>#REF!</v>
      </c>
      <c r="R2218" s="780" t="e">
        <f>H2218+P2218</f>
        <v>#REF!</v>
      </c>
      <c r="S2218" s="780" t="e">
        <f>Q2218+I2218</f>
        <v>#REF!</v>
      </c>
      <c r="T2218" s="783" t="e">
        <f>S2218*(1+$U$5)</f>
        <v>#REF!</v>
      </c>
      <c r="Y2218" s="562"/>
    </row>
    <row r="2219" spans="2:25">
      <c r="B2219" s="786"/>
      <c r="C2219" s="839"/>
      <c r="D2219" s="827"/>
      <c r="E2219" s="831"/>
      <c r="F2219" s="825"/>
      <c r="G2219" s="826"/>
      <c r="H2219" s="778"/>
      <c r="I2219" s="794"/>
      <c r="J2219" s="458" t="s">
        <v>185</v>
      </c>
      <c r="K2219" s="252"/>
      <c r="L2219" s="448">
        <f t="shared" si="159"/>
        <v>0</v>
      </c>
      <c r="M2219" s="439" t="e">
        <f>#REF!*(1-$O$5)</f>
        <v>#REF!</v>
      </c>
      <c r="N2219" s="797"/>
      <c r="O2219" s="800"/>
      <c r="P2219" s="778"/>
      <c r="Q2219" s="778"/>
      <c r="R2219" s="781"/>
      <c r="S2219" s="781"/>
      <c r="T2219" s="784"/>
      <c r="Y2219" s="562"/>
    </row>
    <row r="2220" spans="2:25">
      <c r="B2220" s="786"/>
      <c r="C2220" s="839"/>
      <c r="D2220" s="827"/>
      <c r="E2220" s="831"/>
      <c r="F2220" s="825"/>
      <c r="G2220" s="826"/>
      <c r="H2220" s="778"/>
      <c r="I2220" s="794"/>
      <c r="J2220" s="458" t="s">
        <v>220</v>
      </c>
      <c r="K2220" s="252"/>
      <c r="L2220" s="448">
        <f t="shared" si="159"/>
        <v>0</v>
      </c>
      <c r="M2220" s="439" t="e">
        <f>#REF!*(1-$O$5)</f>
        <v>#REF!</v>
      </c>
      <c r="N2220" s="797"/>
      <c r="O2220" s="800"/>
      <c r="P2220" s="778"/>
      <c r="Q2220" s="778"/>
      <c r="R2220" s="781"/>
      <c r="S2220" s="781"/>
      <c r="T2220" s="784"/>
      <c r="Y2220" s="562"/>
    </row>
    <row r="2221" spans="2:25">
      <c r="B2221" s="786"/>
      <c r="C2221" s="839"/>
      <c r="D2221" s="827"/>
      <c r="E2221" s="831"/>
      <c r="F2221" s="825"/>
      <c r="G2221" s="826"/>
      <c r="H2221" s="779"/>
      <c r="I2221" s="795"/>
      <c r="J2221" s="458" t="s">
        <v>226</v>
      </c>
      <c r="K2221" s="252"/>
      <c r="L2221" s="448">
        <f t="shared" si="159"/>
        <v>0</v>
      </c>
      <c r="M2221" s="439" t="e">
        <f>#REF!*(1-$O$5)</f>
        <v>#REF!</v>
      </c>
      <c r="N2221" s="798"/>
      <c r="O2221" s="801"/>
      <c r="P2221" s="779"/>
      <c r="Q2221" s="779"/>
      <c r="R2221" s="782"/>
      <c r="S2221" s="782"/>
      <c r="T2221" s="785"/>
      <c r="Y2221" s="562"/>
    </row>
    <row r="2222" spans="2:25">
      <c r="B2222" s="786">
        <v>543</v>
      </c>
      <c r="C2222" s="839" t="s">
        <v>582</v>
      </c>
      <c r="D2222" s="872" t="s">
        <v>139</v>
      </c>
      <c r="E2222" s="832" t="s">
        <v>139</v>
      </c>
      <c r="F2222" s="824" t="s">
        <v>169</v>
      </c>
      <c r="G2222" s="826"/>
      <c r="H2222" s="777">
        <f>G2222</f>
        <v>0</v>
      </c>
      <c r="I2222" s="793" t="e">
        <f>H2222*(1+$L$5)</f>
        <v>#REF!</v>
      </c>
      <c r="J2222" s="458" t="s">
        <v>207</v>
      </c>
      <c r="K2222" s="252"/>
      <c r="L2222" s="448">
        <f t="shared" si="159"/>
        <v>0</v>
      </c>
      <c r="M2222" s="439" t="e">
        <f>#REF!*(1-$O$5)</f>
        <v>#REF!</v>
      </c>
      <c r="N2222" s="796" t="e">
        <f>SUM(M2222*L2222,L2223*M2223,L2224*M2224,L2225*M2225)</f>
        <v>#REF!</v>
      </c>
      <c r="O2222" s="799">
        <v>13</v>
      </c>
      <c r="P2222" s="777" t="e">
        <f>N2222*O2222</f>
        <v>#REF!</v>
      </c>
      <c r="Q2222" s="777" t="e">
        <f>P2222*(1+$R$5)</f>
        <v>#REF!</v>
      </c>
      <c r="R2222" s="780" t="e">
        <f>H2222+P2222</f>
        <v>#REF!</v>
      </c>
      <c r="S2222" s="780" t="e">
        <f>Q2222+I2222</f>
        <v>#REF!</v>
      </c>
      <c r="T2222" s="783" t="e">
        <f>S2222*(1+$U$5)</f>
        <v>#REF!</v>
      </c>
      <c r="Y2222" s="562"/>
    </row>
    <row r="2223" spans="2:25">
      <c r="B2223" s="786"/>
      <c r="C2223" s="839"/>
      <c r="D2223" s="827"/>
      <c r="E2223" s="831"/>
      <c r="F2223" s="825"/>
      <c r="G2223" s="826"/>
      <c r="H2223" s="778"/>
      <c r="I2223" s="794"/>
      <c r="J2223" s="458" t="s">
        <v>185</v>
      </c>
      <c r="K2223" s="252"/>
      <c r="L2223" s="448">
        <f t="shared" si="159"/>
        <v>0</v>
      </c>
      <c r="M2223" s="439" t="e">
        <f>#REF!*(1-$O$5)</f>
        <v>#REF!</v>
      </c>
      <c r="N2223" s="797"/>
      <c r="O2223" s="800"/>
      <c r="P2223" s="778"/>
      <c r="Q2223" s="778"/>
      <c r="R2223" s="781"/>
      <c r="S2223" s="781"/>
      <c r="T2223" s="784"/>
      <c r="Y2223" s="562"/>
    </row>
    <row r="2224" spans="2:25">
      <c r="B2224" s="786"/>
      <c r="C2224" s="839"/>
      <c r="D2224" s="827"/>
      <c r="E2224" s="831"/>
      <c r="F2224" s="825"/>
      <c r="G2224" s="826"/>
      <c r="H2224" s="778"/>
      <c r="I2224" s="794"/>
      <c r="J2224" s="458" t="s">
        <v>220</v>
      </c>
      <c r="K2224" s="252"/>
      <c r="L2224" s="448">
        <f t="shared" si="159"/>
        <v>0</v>
      </c>
      <c r="M2224" s="439" t="e">
        <f>#REF!*(1-$O$5)</f>
        <v>#REF!</v>
      </c>
      <c r="N2224" s="797"/>
      <c r="O2224" s="800"/>
      <c r="P2224" s="778"/>
      <c r="Q2224" s="778"/>
      <c r="R2224" s="781"/>
      <c r="S2224" s="781"/>
      <c r="T2224" s="784"/>
      <c r="Y2224" s="562"/>
    </row>
    <row r="2225" spans="2:25">
      <c r="B2225" s="786"/>
      <c r="C2225" s="839"/>
      <c r="D2225" s="827"/>
      <c r="E2225" s="831"/>
      <c r="F2225" s="825"/>
      <c r="G2225" s="826"/>
      <c r="H2225" s="779"/>
      <c r="I2225" s="795"/>
      <c r="J2225" s="458" t="s">
        <v>226</v>
      </c>
      <c r="K2225" s="252"/>
      <c r="L2225" s="448">
        <f t="shared" si="159"/>
        <v>0</v>
      </c>
      <c r="M2225" s="439" t="e">
        <f>#REF!*(1-$O$5)</f>
        <v>#REF!</v>
      </c>
      <c r="N2225" s="798"/>
      <c r="O2225" s="801"/>
      <c r="P2225" s="779"/>
      <c r="Q2225" s="779"/>
      <c r="R2225" s="782"/>
      <c r="S2225" s="782"/>
      <c r="T2225" s="785"/>
      <c r="Y2225" s="562"/>
    </row>
    <row r="2226" spans="2:25">
      <c r="B2226" s="786">
        <v>544</v>
      </c>
      <c r="C2226" s="839" t="s">
        <v>583</v>
      </c>
      <c r="D2226" s="872" t="s">
        <v>139</v>
      </c>
      <c r="E2226" s="832" t="s">
        <v>139</v>
      </c>
      <c r="F2226" s="824" t="s">
        <v>169</v>
      </c>
      <c r="G2226" s="826"/>
      <c r="H2226" s="777">
        <f>G2226</f>
        <v>0</v>
      </c>
      <c r="I2226" s="793" t="e">
        <f>H2226*(1+$L$5)</f>
        <v>#REF!</v>
      </c>
      <c r="J2226" s="458" t="s">
        <v>207</v>
      </c>
      <c r="K2226" s="252"/>
      <c r="L2226" s="448">
        <f t="shared" si="159"/>
        <v>0</v>
      </c>
      <c r="M2226" s="439" t="e">
        <f>#REF!*(1-$O$5)</f>
        <v>#REF!</v>
      </c>
      <c r="N2226" s="796" t="e">
        <f>SUM(M2226*L2226,L2227*M2227,L2228*M2228,L2229*M2229)</f>
        <v>#REF!</v>
      </c>
      <c r="O2226" s="799">
        <v>14</v>
      </c>
      <c r="P2226" s="777" t="e">
        <f>N2226*O2226</f>
        <v>#REF!</v>
      </c>
      <c r="Q2226" s="777" t="e">
        <f>P2226*(1+$R$5)</f>
        <v>#REF!</v>
      </c>
      <c r="R2226" s="780" t="e">
        <f>H2226+P2226</f>
        <v>#REF!</v>
      </c>
      <c r="S2226" s="780" t="e">
        <f>Q2226+I2226</f>
        <v>#REF!</v>
      </c>
      <c r="T2226" s="783" t="e">
        <f>S2226*(1+$U$5)</f>
        <v>#REF!</v>
      </c>
      <c r="Y2226" s="562"/>
    </row>
    <row r="2227" spans="2:25">
      <c r="B2227" s="786"/>
      <c r="C2227" s="839"/>
      <c r="D2227" s="827"/>
      <c r="E2227" s="831"/>
      <c r="F2227" s="825"/>
      <c r="G2227" s="826"/>
      <c r="H2227" s="778"/>
      <c r="I2227" s="794"/>
      <c r="J2227" s="458" t="s">
        <v>185</v>
      </c>
      <c r="K2227" s="252"/>
      <c r="L2227" s="448">
        <f t="shared" si="159"/>
        <v>0</v>
      </c>
      <c r="M2227" s="439" t="e">
        <f>#REF!*(1-$O$5)</f>
        <v>#REF!</v>
      </c>
      <c r="N2227" s="797"/>
      <c r="O2227" s="800"/>
      <c r="P2227" s="778"/>
      <c r="Q2227" s="778"/>
      <c r="R2227" s="781"/>
      <c r="S2227" s="781"/>
      <c r="T2227" s="784"/>
      <c r="Y2227" s="562"/>
    </row>
    <row r="2228" spans="2:25">
      <c r="B2228" s="786"/>
      <c r="C2228" s="839"/>
      <c r="D2228" s="827"/>
      <c r="E2228" s="831"/>
      <c r="F2228" s="825"/>
      <c r="G2228" s="826"/>
      <c r="H2228" s="778"/>
      <c r="I2228" s="794"/>
      <c r="J2228" s="458" t="s">
        <v>220</v>
      </c>
      <c r="K2228" s="252"/>
      <c r="L2228" s="448">
        <f t="shared" si="159"/>
        <v>0</v>
      </c>
      <c r="M2228" s="439" t="e">
        <f>#REF!*(1-$O$5)</f>
        <v>#REF!</v>
      </c>
      <c r="N2228" s="797"/>
      <c r="O2228" s="800"/>
      <c r="P2228" s="778"/>
      <c r="Q2228" s="778"/>
      <c r="R2228" s="781"/>
      <c r="S2228" s="781"/>
      <c r="T2228" s="784"/>
      <c r="Y2228" s="562"/>
    </row>
    <row r="2229" spans="2:25">
      <c r="B2229" s="786"/>
      <c r="C2229" s="839"/>
      <c r="D2229" s="827"/>
      <c r="E2229" s="831"/>
      <c r="F2229" s="825"/>
      <c r="G2229" s="826"/>
      <c r="H2229" s="779"/>
      <c r="I2229" s="795"/>
      <c r="J2229" s="458" t="s">
        <v>226</v>
      </c>
      <c r="K2229" s="252"/>
      <c r="L2229" s="448">
        <f t="shared" si="159"/>
        <v>0</v>
      </c>
      <c r="M2229" s="439" t="e">
        <f>#REF!*(1-$O$5)</f>
        <v>#REF!</v>
      </c>
      <c r="N2229" s="798"/>
      <c r="O2229" s="801"/>
      <c r="P2229" s="779"/>
      <c r="Q2229" s="779"/>
      <c r="R2229" s="782"/>
      <c r="S2229" s="782"/>
      <c r="T2229" s="785"/>
      <c r="Y2229" s="562"/>
    </row>
    <row r="2230" spans="2:25">
      <c r="B2230" s="786">
        <v>545</v>
      </c>
      <c r="C2230" s="839" t="s">
        <v>584</v>
      </c>
      <c r="D2230" s="872" t="s">
        <v>139</v>
      </c>
      <c r="E2230" s="832" t="s">
        <v>139</v>
      </c>
      <c r="F2230" s="824" t="s">
        <v>169</v>
      </c>
      <c r="G2230" s="826"/>
      <c r="H2230" s="777">
        <f>G2230</f>
        <v>0</v>
      </c>
      <c r="I2230" s="793" t="e">
        <f>H2230*(1+$L$5)</f>
        <v>#REF!</v>
      </c>
      <c r="J2230" s="458" t="s">
        <v>207</v>
      </c>
      <c r="K2230" s="252"/>
      <c r="L2230" s="448">
        <f t="shared" si="159"/>
        <v>0</v>
      </c>
      <c r="M2230" s="439" t="e">
        <f>#REF!*(1-$O$5)</f>
        <v>#REF!</v>
      </c>
      <c r="N2230" s="796" t="e">
        <f>SUM(M2230*L2230,L2231*M2231,L2232*M2232,L2233*M2233)</f>
        <v>#REF!</v>
      </c>
      <c r="O2230" s="799">
        <v>15</v>
      </c>
      <c r="P2230" s="777" t="e">
        <f>N2230*O2230</f>
        <v>#REF!</v>
      </c>
      <c r="Q2230" s="777" t="e">
        <f>P2230*(1+$R$5)</f>
        <v>#REF!</v>
      </c>
      <c r="R2230" s="780" t="e">
        <f>H2230+P2230</f>
        <v>#REF!</v>
      </c>
      <c r="S2230" s="780" t="e">
        <f>Q2230+I2230</f>
        <v>#REF!</v>
      </c>
      <c r="T2230" s="783" t="e">
        <f>S2230*(1+$U$5)</f>
        <v>#REF!</v>
      </c>
      <c r="Y2230" s="562"/>
    </row>
    <row r="2231" spans="2:25">
      <c r="B2231" s="786"/>
      <c r="C2231" s="839"/>
      <c r="D2231" s="827"/>
      <c r="E2231" s="831"/>
      <c r="F2231" s="825"/>
      <c r="G2231" s="826"/>
      <c r="H2231" s="778"/>
      <c r="I2231" s="794"/>
      <c r="J2231" s="458" t="s">
        <v>185</v>
      </c>
      <c r="K2231" s="252"/>
      <c r="L2231" s="448">
        <f t="shared" si="159"/>
        <v>0</v>
      </c>
      <c r="M2231" s="439" t="e">
        <f>#REF!*(1-$O$5)</f>
        <v>#REF!</v>
      </c>
      <c r="N2231" s="797"/>
      <c r="O2231" s="800"/>
      <c r="P2231" s="778"/>
      <c r="Q2231" s="778"/>
      <c r="R2231" s="781"/>
      <c r="S2231" s="781"/>
      <c r="T2231" s="784"/>
      <c r="Y2231" s="562"/>
    </row>
    <row r="2232" spans="2:25">
      <c r="B2232" s="786"/>
      <c r="C2232" s="839"/>
      <c r="D2232" s="827"/>
      <c r="E2232" s="831"/>
      <c r="F2232" s="825"/>
      <c r="G2232" s="826"/>
      <c r="H2232" s="778"/>
      <c r="I2232" s="794"/>
      <c r="J2232" s="458" t="s">
        <v>220</v>
      </c>
      <c r="K2232" s="252"/>
      <c r="L2232" s="448">
        <f t="shared" si="159"/>
        <v>0</v>
      </c>
      <c r="M2232" s="439" t="e">
        <f>#REF!*(1-$O$5)</f>
        <v>#REF!</v>
      </c>
      <c r="N2232" s="797"/>
      <c r="O2232" s="800"/>
      <c r="P2232" s="778"/>
      <c r="Q2232" s="778"/>
      <c r="R2232" s="781"/>
      <c r="S2232" s="781"/>
      <c r="T2232" s="784"/>
      <c r="Y2232" s="562"/>
    </row>
    <row r="2233" spans="2:25">
      <c r="B2233" s="786"/>
      <c r="C2233" s="839"/>
      <c r="D2233" s="827"/>
      <c r="E2233" s="831"/>
      <c r="F2233" s="825"/>
      <c r="G2233" s="826"/>
      <c r="H2233" s="779"/>
      <c r="I2233" s="795"/>
      <c r="J2233" s="458" t="s">
        <v>226</v>
      </c>
      <c r="K2233" s="252"/>
      <c r="L2233" s="448">
        <f t="shared" si="159"/>
        <v>0</v>
      </c>
      <c r="M2233" s="439" t="e">
        <f>#REF!*(1-$O$5)</f>
        <v>#REF!</v>
      </c>
      <c r="N2233" s="798"/>
      <c r="O2233" s="801"/>
      <c r="P2233" s="779"/>
      <c r="Q2233" s="779"/>
      <c r="R2233" s="782"/>
      <c r="S2233" s="782"/>
      <c r="T2233" s="785"/>
      <c r="Y2233" s="562"/>
    </row>
    <row r="2234" spans="2:25">
      <c r="B2234" s="786">
        <v>546</v>
      </c>
      <c r="C2234" s="839" t="s">
        <v>582</v>
      </c>
      <c r="D2234" s="872" t="s">
        <v>139</v>
      </c>
      <c r="E2234" s="832" t="s">
        <v>139</v>
      </c>
      <c r="F2234" s="824" t="s">
        <v>169</v>
      </c>
      <c r="G2234" s="826"/>
      <c r="H2234" s="777">
        <f>G2234</f>
        <v>0</v>
      </c>
      <c r="I2234" s="793" t="e">
        <f>H2234*(1+$L$5)</f>
        <v>#REF!</v>
      </c>
      <c r="J2234" s="458" t="s">
        <v>207</v>
      </c>
      <c r="K2234" s="252"/>
      <c r="L2234" s="448">
        <f t="shared" si="159"/>
        <v>0</v>
      </c>
      <c r="M2234" s="439" t="e">
        <f>#REF!*(1-$O$5)</f>
        <v>#REF!</v>
      </c>
      <c r="N2234" s="796" t="e">
        <f>SUM(M2234*L2234,L2235*M2235,L2236*M2236,L2237*M2237)</f>
        <v>#REF!</v>
      </c>
      <c r="O2234" s="799">
        <v>16</v>
      </c>
      <c r="P2234" s="777" t="e">
        <f>N2234*O2234</f>
        <v>#REF!</v>
      </c>
      <c r="Q2234" s="777" t="e">
        <f>P2234*(1+$R$5)</f>
        <v>#REF!</v>
      </c>
      <c r="R2234" s="780" t="e">
        <f>H2234+P2234</f>
        <v>#REF!</v>
      </c>
      <c r="S2234" s="780" t="e">
        <f>Q2234+I2234</f>
        <v>#REF!</v>
      </c>
      <c r="T2234" s="783" t="e">
        <f>S2234*(1+$U$5)</f>
        <v>#REF!</v>
      </c>
      <c r="Y2234" s="562"/>
    </row>
    <row r="2235" spans="2:25">
      <c r="B2235" s="786"/>
      <c r="C2235" s="839"/>
      <c r="D2235" s="827"/>
      <c r="E2235" s="831"/>
      <c r="F2235" s="825"/>
      <c r="G2235" s="826"/>
      <c r="H2235" s="778"/>
      <c r="I2235" s="794"/>
      <c r="J2235" s="458" t="s">
        <v>185</v>
      </c>
      <c r="K2235" s="252"/>
      <c r="L2235" s="448">
        <f t="shared" si="159"/>
        <v>0</v>
      </c>
      <c r="M2235" s="439" t="e">
        <f>#REF!*(1-$O$5)</f>
        <v>#REF!</v>
      </c>
      <c r="N2235" s="797"/>
      <c r="O2235" s="800"/>
      <c r="P2235" s="778"/>
      <c r="Q2235" s="778"/>
      <c r="R2235" s="781"/>
      <c r="S2235" s="781"/>
      <c r="T2235" s="784"/>
      <c r="Y2235" s="562"/>
    </row>
    <row r="2236" spans="2:25">
      <c r="B2236" s="786"/>
      <c r="C2236" s="839"/>
      <c r="D2236" s="827"/>
      <c r="E2236" s="831"/>
      <c r="F2236" s="825"/>
      <c r="G2236" s="826"/>
      <c r="H2236" s="778"/>
      <c r="I2236" s="794"/>
      <c r="J2236" s="458" t="s">
        <v>220</v>
      </c>
      <c r="K2236" s="252"/>
      <c r="L2236" s="448">
        <f t="shared" si="159"/>
        <v>0</v>
      </c>
      <c r="M2236" s="439" t="e">
        <f>#REF!*(1-$O$5)</f>
        <v>#REF!</v>
      </c>
      <c r="N2236" s="797"/>
      <c r="O2236" s="800"/>
      <c r="P2236" s="778"/>
      <c r="Q2236" s="778"/>
      <c r="R2236" s="781"/>
      <c r="S2236" s="781"/>
      <c r="T2236" s="784"/>
      <c r="Y2236" s="562"/>
    </row>
    <row r="2237" spans="2:25">
      <c r="B2237" s="786"/>
      <c r="C2237" s="839"/>
      <c r="D2237" s="827"/>
      <c r="E2237" s="831"/>
      <c r="F2237" s="825"/>
      <c r="G2237" s="826"/>
      <c r="H2237" s="779"/>
      <c r="I2237" s="795"/>
      <c r="J2237" s="458" t="s">
        <v>226</v>
      </c>
      <c r="K2237" s="252"/>
      <c r="L2237" s="448">
        <f t="shared" si="159"/>
        <v>0</v>
      </c>
      <c r="M2237" s="439" t="e">
        <f>#REF!*(1-$O$5)</f>
        <v>#REF!</v>
      </c>
      <c r="N2237" s="798"/>
      <c r="O2237" s="801"/>
      <c r="P2237" s="779"/>
      <c r="Q2237" s="779"/>
      <c r="R2237" s="782"/>
      <c r="S2237" s="782"/>
      <c r="T2237" s="785"/>
      <c r="Y2237" s="562"/>
    </row>
    <row r="2238" spans="2:25">
      <c r="B2238" s="786">
        <v>547</v>
      </c>
      <c r="C2238" s="839" t="s">
        <v>579</v>
      </c>
      <c r="D2238" s="872" t="s">
        <v>139</v>
      </c>
      <c r="E2238" s="832" t="s">
        <v>139</v>
      </c>
      <c r="F2238" s="824" t="s">
        <v>169</v>
      </c>
      <c r="G2238" s="826"/>
      <c r="H2238" s="777">
        <f>G2238</f>
        <v>0</v>
      </c>
      <c r="I2238" s="793" t="e">
        <f>H2238*(1+$L$5)</f>
        <v>#REF!</v>
      </c>
      <c r="J2238" s="458" t="s">
        <v>207</v>
      </c>
      <c r="K2238" s="252"/>
      <c r="L2238" s="448">
        <f t="shared" ref="L2238:L2273" si="160">K2238/60</f>
        <v>0</v>
      </c>
      <c r="M2238" s="439" t="e">
        <f>#REF!*(1-$O$5)</f>
        <v>#REF!</v>
      </c>
      <c r="N2238" s="796" t="e">
        <f>SUM(M2238*L2238,L2239*M2239,L2240*M2240,L2241*M2241)</f>
        <v>#REF!</v>
      </c>
      <c r="O2238" s="799">
        <v>17</v>
      </c>
      <c r="P2238" s="777" t="e">
        <f>N2238*O2238</f>
        <v>#REF!</v>
      </c>
      <c r="Q2238" s="777" t="e">
        <f>P2238*(1+$R$5)</f>
        <v>#REF!</v>
      </c>
      <c r="R2238" s="780" t="e">
        <f>H2238+P2238</f>
        <v>#REF!</v>
      </c>
      <c r="S2238" s="780" t="e">
        <f>Q2238+I2238</f>
        <v>#REF!</v>
      </c>
      <c r="T2238" s="783" t="e">
        <f>S2238*(1+$U$5)</f>
        <v>#REF!</v>
      </c>
      <c r="Y2238" s="562"/>
    </row>
    <row r="2239" spans="2:25">
      <c r="B2239" s="786"/>
      <c r="C2239" s="839"/>
      <c r="D2239" s="827"/>
      <c r="E2239" s="831"/>
      <c r="F2239" s="825"/>
      <c r="G2239" s="826"/>
      <c r="H2239" s="778"/>
      <c r="I2239" s="794"/>
      <c r="J2239" s="458" t="s">
        <v>185</v>
      </c>
      <c r="K2239" s="252"/>
      <c r="L2239" s="448">
        <f t="shared" si="160"/>
        <v>0</v>
      </c>
      <c r="M2239" s="439" t="e">
        <f>#REF!*(1-$O$5)</f>
        <v>#REF!</v>
      </c>
      <c r="N2239" s="797"/>
      <c r="O2239" s="800"/>
      <c r="P2239" s="778"/>
      <c r="Q2239" s="778"/>
      <c r="R2239" s="781"/>
      <c r="S2239" s="781"/>
      <c r="T2239" s="784"/>
      <c r="Y2239" s="562"/>
    </row>
    <row r="2240" spans="2:25">
      <c r="B2240" s="786"/>
      <c r="C2240" s="839"/>
      <c r="D2240" s="827"/>
      <c r="E2240" s="831"/>
      <c r="F2240" s="825"/>
      <c r="G2240" s="826"/>
      <c r="H2240" s="778"/>
      <c r="I2240" s="794"/>
      <c r="J2240" s="458" t="s">
        <v>220</v>
      </c>
      <c r="K2240" s="252"/>
      <c r="L2240" s="448">
        <f t="shared" si="160"/>
        <v>0</v>
      </c>
      <c r="M2240" s="439" t="e">
        <f>#REF!*(1-$O$5)</f>
        <v>#REF!</v>
      </c>
      <c r="N2240" s="797"/>
      <c r="O2240" s="800"/>
      <c r="P2240" s="778"/>
      <c r="Q2240" s="778"/>
      <c r="R2240" s="781"/>
      <c r="S2240" s="781"/>
      <c r="T2240" s="784"/>
      <c r="Y2240" s="562"/>
    </row>
    <row r="2241" spans="2:25">
      <c r="B2241" s="786"/>
      <c r="C2241" s="839"/>
      <c r="D2241" s="827"/>
      <c r="E2241" s="831"/>
      <c r="F2241" s="825"/>
      <c r="G2241" s="826"/>
      <c r="H2241" s="779"/>
      <c r="I2241" s="795"/>
      <c r="J2241" s="458" t="s">
        <v>226</v>
      </c>
      <c r="K2241" s="252"/>
      <c r="L2241" s="448">
        <f t="shared" si="160"/>
        <v>0</v>
      </c>
      <c r="M2241" s="439" t="e">
        <f>#REF!*(1-$O$5)</f>
        <v>#REF!</v>
      </c>
      <c r="N2241" s="798"/>
      <c r="O2241" s="801"/>
      <c r="P2241" s="779"/>
      <c r="Q2241" s="779"/>
      <c r="R2241" s="782"/>
      <c r="S2241" s="782"/>
      <c r="T2241" s="785"/>
      <c r="Y2241" s="562"/>
    </row>
    <row r="2242" spans="2:25">
      <c r="B2242" s="786">
        <v>548</v>
      </c>
      <c r="C2242" s="839" t="s">
        <v>580</v>
      </c>
      <c r="D2242" s="872" t="s">
        <v>139</v>
      </c>
      <c r="E2242" s="832" t="s">
        <v>139</v>
      </c>
      <c r="F2242" s="824" t="s">
        <v>169</v>
      </c>
      <c r="G2242" s="826"/>
      <c r="H2242" s="777">
        <f>G2242</f>
        <v>0</v>
      </c>
      <c r="I2242" s="793" t="e">
        <f>H2242*(1+$L$5)</f>
        <v>#REF!</v>
      </c>
      <c r="J2242" s="458" t="s">
        <v>207</v>
      </c>
      <c r="K2242" s="252"/>
      <c r="L2242" s="448">
        <f t="shared" si="160"/>
        <v>0</v>
      </c>
      <c r="M2242" s="439" t="e">
        <f>#REF!*(1-$O$5)</f>
        <v>#REF!</v>
      </c>
      <c r="N2242" s="796" t="e">
        <f>SUM(M2242*L2242,L2243*M2243,L2244*M2244,L2245*M2245)</f>
        <v>#REF!</v>
      </c>
      <c r="O2242" s="799">
        <v>18</v>
      </c>
      <c r="P2242" s="777" t="e">
        <f>N2242*O2242</f>
        <v>#REF!</v>
      </c>
      <c r="Q2242" s="777" t="e">
        <f>P2242*(1+$R$5)</f>
        <v>#REF!</v>
      </c>
      <c r="R2242" s="780" t="e">
        <f>H2242+P2242</f>
        <v>#REF!</v>
      </c>
      <c r="S2242" s="780" t="e">
        <f>Q2242+I2242</f>
        <v>#REF!</v>
      </c>
      <c r="T2242" s="783" t="e">
        <f>S2242*(1+$U$5)</f>
        <v>#REF!</v>
      </c>
      <c r="Y2242" s="562"/>
    </row>
    <row r="2243" spans="2:25">
      <c r="B2243" s="786"/>
      <c r="C2243" s="839"/>
      <c r="D2243" s="827"/>
      <c r="E2243" s="831"/>
      <c r="F2243" s="825"/>
      <c r="G2243" s="826"/>
      <c r="H2243" s="778"/>
      <c r="I2243" s="794"/>
      <c r="J2243" s="458" t="s">
        <v>185</v>
      </c>
      <c r="K2243" s="252"/>
      <c r="L2243" s="448">
        <f t="shared" si="160"/>
        <v>0</v>
      </c>
      <c r="M2243" s="439" t="e">
        <f>#REF!*(1-$O$5)</f>
        <v>#REF!</v>
      </c>
      <c r="N2243" s="797"/>
      <c r="O2243" s="800"/>
      <c r="P2243" s="778"/>
      <c r="Q2243" s="778"/>
      <c r="R2243" s="781"/>
      <c r="S2243" s="781"/>
      <c r="T2243" s="784"/>
      <c r="Y2243" s="562"/>
    </row>
    <row r="2244" spans="2:25">
      <c r="B2244" s="786"/>
      <c r="C2244" s="839"/>
      <c r="D2244" s="827"/>
      <c r="E2244" s="831"/>
      <c r="F2244" s="825"/>
      <c r="G2244" s="826"/>
      <c r="H2244" s="778"/>
      <c r="I2244" s="794"/>
      <c r="J2244" s="458" t="s">
        <v>220</v>
      </c>
      <c r="K2244" s="252"/>
      <c r="L2244" s="448">
        <f t="shared" si="160"/>
        <v>0</v>
      </c>
      <c r="M2244" s="439" t="e">
        <f>#REF!*(1-$O$5)</f>
        <v>#REF!</v>
      </c>
      <c r="N2244" s="797"/>
      <c r="O2244" s="800"/>
      <c r="P2244" s="778"/>
      <c r="Q2244" s="778"/>
      <c r="R2244" s="781"/>
      <c r="S2244" s="781"/>
      <c r="T2244" s="784"/>
      <c r="Y2244" s="562"/>
    </row>
    <row r="2245" spans="2:25">
      <c r="B2245" s="786"/>
      <c r="C2245" s="839"/>
      <c r="D2245" s="827"/>
      <c r="E2245" s="831"/>
      <c r="F2245" s="825"/>
      <c r="G2245" s="826"/>
      <c r="H2245" s="779"/>
      <c r="I2245" s="795"/>
      <c r="J2245" s="458" t="s">
        <v>226</v>
      </c>
      <c r="K2245" s="252"/>
      <c r="L2245" s="448">
        <f t="shared" si="160"/>
        <v>0</v>
      </c>
      <c r="M2245" s="439" t="e">
        <f>#REF!*(1-$O$5)</f>
        <v>#REF!</v>
      </c>
      <c r="N2245" s="798"/>
      <c r="O2245" s="801"/>
      <c r="P2245" s="779"/>
      <c r="Q2245" s="779"/>
      <c r="R2245" s="782"/>
      <c r="S2245" s="782"/>
      <c r="T2245" s="785"/>
      <c r="Y2245" s="562"/>
    </row>
    <row r="2246" spans="2:25">
      <c r="B2246" s="786">
        <v>549</v>
      </c>
      <c r="C2246" s="839" t="s">
        <v>586</v>
      </c>
      <c r="D2246" s="872" t="s">
        <v>139</v>
      </c>
      <c r="E2246" s="832" t="s">
        <v>139</v>
      </c>
      <c r="F2246" s="824" t="s">
        <v>169</v>
      </c>
      <c r="G2246" s="826"/>
      <c r="H2246" s="777">
        <f>G2246</f>
        <v>0</v>
      </c>
      <c r="I2246" s="793" t="e">
        <f>H2246*(1+$L$5)</f>
        <v>#REF!</v>
      </c>
      <c r="J2246" s="458" t="s">
        <v>207</v>
      </c>
      <c r="K2246" s="252"/>
      <c r="L2246" s="448">
        <f t="shared" si="160"/>
        <v>0</v>
      </c>
      <c r="M2246" s="439" t="e">
        <f>#REF!*(1-$O$5)</f>
        <v>#REF!</v>
      </c>
      <c r="N2246" s="796" t="e">
        <f>SUM(M2246*L2246,L2247*M2247,L2248*M2248,L2249*M2249)</f>
        <v>#REF!</v>
      </c>
      <c r="O2246" s="799">
        <v>19</v>
      </c>
      <c r="P2246" s="777" t="e">
        <f>N2246*O2246</f>
        <v>#REF!</v>
      </c>
      <c r="Q2246" s="777" t="e">
        <f>P2246*(1+$R$5)</f>
        <v>#REF!</v>
      </c>
      <c r="R2246" s="780" t="e">
        <f>H2246+P2246</f>
        <v>#REF!</v>
      </c>
      <c r="S2246" s="780" t="e">
        <f>Q2246+I2246</f>
        <v>#REF!</v>
      </c>
      <c r="T2246" s="783" t="e">
        <f>S2246*(1+$U$5)</f>
        <v>#REF!</v>
      </c>
      <c r="Y2246" s="562"/>
    </row>
    <row r="2247" spans="2:25">
      <c r="B2247" s="786"/>
      <c r="C2247" s="839"/>
      <c r="D2247" s="827"/>
      <c r="E2247" s="831"/>
      <c r="F2247" s="825"/>
      <c r="G2247" s="826"/>
      <c r="H2247" s="778"/>
      <c r="I2247" s="794"/>
      <c r="J2247" s="458" t="s">
        <v>185</v>
      </c>
      <c r="K2247" s="252"/>
      <c r="L2247" s="448">
        <f t="shared" si="160"/>
        <v>0</v>
      </c>
      <c r="M2247" s="439" t="e">
        <f>#REF!*(1-$O$5)</f>
        <v>#REF!</v>
      </c>
      <c r="N2247" s="797"/>
      <c r="O2247" s="800"/>
      <c r="P2247" s="778"/>
      <c r="Q2247" s="778"/>
      <c r="R2247" s="781"/>
      <c r="S2247" s="781"/>
      <c r="T2247" s="784"/>
      <c r="Y2247" s="562"/>
    </row>
    <row r="2248" spans="2:25">
      <c r="B2248" s="786"/>
      <c r="C2248" s="839"/>
      <c r="D2248" s="827"/>
      <c r="E2248" s="831"/>
      <c r="F2248" s="825"/>
      <c r="G2248" s="826"/>
      <c r="H2248" s="778"/>
      <c r="I2248" s="794"/>
      <c r="J2248" s="458" t="s">
        <v>220</v>
      </c>
      <c r="K2248" s="252"/>
      <c r="L2248" s="448">
        <f t="shared" si="160"/>
        <v>0</v>
      </c>
      <c r="M2248" s="439" t="e">
        <f>#REF!*(1-$O$5)</f>
        <v>#REF!</v>
      </c>
      <c r="N2248" s="797"/>
      <c r="O2248" s="800"/>
      <c r="P2248" s="778"/>
      <c r="Q2248" s="778"/>
      <c r="R2248" s="781"/>
      <c r="S2248" s="781"/>
      <c r="T2248" s="784"/>
      <c r="Y2248" s="562"/>
    </row>
    <row r="2249" spans="2:25">
      <c r="B2249" s="786"/>
      <c r="C2249" s="839"/>
      <c r="D2249" s="827"/>
      <c r="E2249" s="831"/>
      <c r="F2249" s="825"/>
      <c r="G2249" s="826"/>
      <c r="H2249" s="779"/>
      <c r="I2249" s="795"/>
      <c r="J2249" s="458" t="s">
        <v>226</v>
      </c>
      <c r="K2249" s="252"/>
      <c r="L2249" s="448">
        <f t="shared" si="160"/>
        <v>0</v>
      </c>
      <c r="M2249" s="439" t="e">
        <f>#REF!*(1-$O$5)</f>
        <v>#REF!</v>
      </c>
      <c r="N2249" s="798"/>
      <c r="O2249" s="801"/>
      <c r="P2249" s="779"/>
      <c r="Q2249" s="779"/>
      <c r="R2249" s="782"/>
      <c r="S2249" s="782"/>
      <c r="T2249" s="785"/>
      <c r="Y2249" s="562"/>
    </row>
    <row r="2250" spans="2:25">
      <c r="B2250" s="786">
        <v>550</v>
      </c>
      <c r="C2250" s="839" t="s">
        <v>587</v>
      </c>
      <c r="D2250" s="872" t="s">
        <v>139</v>
      </c>
      <c r="E2250" s="832" t="s">
        <v>139</v>
      </c>
      <c r="F2250" s="824" t="s">
        <v>169</v>
      </c>
      <c r="G2250" s="826"/>
      <c r="H2250" s="777">
        <f>G2250</f>
        <v>0</v>
      </c>
      <c r="I2250" s="793" t="e">
        <f>H2250*(1+$L$5)</f>
        <v>#REF!</v>
      </c>
      <c r="J2250" s="458" t="s">
        <v>207</v>
      </c>
      <c r="K2250" s="252"/>
      <c r="L2250" s="448">
        <f t="shared" si="160"/>
        <v>0</v>
      </c>
      <c r="M2250" s="439" t="e">
        <f>#REF!*(1-$O$5)</f>
        <v>#REF!</v>
      </c>
      <c r="N2250" s="796" t="e">
        <f>SUM(M2250*L2250,L2251*M2251,L2252*M2252,L2253*M2253)</f>
        <v>#REF!</v>
      </c>
      <c r="O2250" s="799">
        <v>20</v>
      </c>
      <c r="P2250" s="777" t="e">
        <f>N2250*O2250</f>
        <v>#REF!</v>
      </c>
      <c r="Q2250" s="777" t="e">
        <f>P2250*(1+$R$5)</f>
        <v>#REF!</v>
      </c>
      <c r="R2250" s="780" t="e">
        <f>H2250+P2250</f>
        <v>#REF!</v>
      </c>
      <c r="S2250" s="780" t="e">
        <f>Q2250+I2250</f>
        <v>#REF!</v>
      </c>
      <c r="T2250" s="783" t="e">
        <f>S2250*(1+$U$5)</f>
        <v>#REF!</v>
      </c>
      <c r="Y2250" s="562"/>
    </row>
    <row r="2251" spans="2:25">
      <c r="B2251" s="786"/>
      <c r="C2251" s="839"/>
      <c r="D2251" s="827"/>
      <c r="E2251" s="831"/>
      <c r="F2251" s="825"/>
      <c r="G2251" s="826"/>
      <c r="H2251" s="778"/>
      <c r="I2251" s="794"/>
      <c r="J2251" s="458" t="s">
        <v>185</v>
      </c>
      <c r="K2251" s="252"/>
      <c r="L2251" s="448">
        <f t="shared" si="160"/>
        <v>0</v>
      </c>
      <c r="M2251" s="439" t="e">
        <f>#REF!*(1-$O$5)</f>
        <v>#REF!</v>
      </c>
      <c r="N2251" s="797"/>
      <c r="O2251" s="800"/>
      <c r="P2251" s="778"/>
      <c r="Q2251" s="778"/>
      <c r="R2251" s="781"/>
      <c r="S2251" s="781"/>
      <c r="T2251" s="784"/>
      <c r="Y2251" s="562"/>
    </row>
    <row r="2252" spans="2:25">
      <c r="B2252" s="786"/>
      <c r="C2252" s="839"/>
      <c r="D2252" s="827"/>
      <c r="E2252" s="831"/>
      <c r="F2252" s="825"/>
      <c r="G2252" s="826"/>
      <c r="H2252" s="778"/>
      <c r="I2252" s="794"/>
      <c r="J2252" s="458" t="s">
        <v>220</v>
      </c>
      <c r="K2252" s="252"/>
      <c r="L2252" s="448">
        <f t="shared" si="160"/>
        <v>0</v>
      </c>
      <c r="M2252" s="439" t="e">
        <f>#REF!*(1-$O$5)</f>
        <v>#REF!</v>
      </c>
      <c r="N2252" s="797"/>
      <c r="O2252" s="800"/>
      <c r="P2252" s="778"/>
      <c r="Q2252" s="778"/>
      <c r="R2252" s="781"/>
      <c r="S2252" s="781"/>
      <c r="T2252" s="784"/>
      <c r="Y2252" s="562"/>
    </row>
    <row r="2253" spans="2:25" ht="19.5" customHeight="1">
      <c r="B2253" s="786"/>
      <c r="C2253" s="839"/>
      <c r="D2253" s="827"/>
      <c r="E2253" s="831"/>
      <c r="F2253" s="825"/>
      <c r="G2253" s="826"/>
      <c r="H2253" s="779"/>
      <c r="I2253" s="795"/>
      <c r="J2253" s="458" t="s">
        <v>226</v>
      </c>
      <c r="K2253" s="252"/>
      <c r="L2253" s="448">
        <f t="shared" si="160"/>
        <v>0</v>
      </c>
      <c r="M2253" s="439" t="e">
        <f>#REF!*(1-$O$5)</f>
        <v>#REF!</v>
      </c>
      <c r="N2253" s="798"/>
      <c r="O2253" s="801"/>
      <c r="P2253" s="779"/>
      <c r="Q2253" s="779"/>
      <c r="R2253" s="782"/>
      <c r="S2253" s="782"/>
      <c r="T2253" s="785"/>
      <c r="Y2253" s="562"/>
    </row>
    <row r="2254" spans="2:25">
      <c r="B2254" s="786">
        <v>551</v>
      </c>
      <c r="C2254" s="839" t="s">
        <v>588</v>
      </c>
      <c r="D2254" s="872" t="s">
        <v>139</v>
      </c>
      <c r="E2254" s="832" t="s">
        <v>139</v>
      </c>
      <c r="F2254" s="824" t="s">
        <v>169</v>
      </c>
      <c r="G2254" s="826"/>
      <c r="H2254" s="777">
        <f>G2254</f>
        <v>0</v>
      </c>
      <c r="I2254" s="793" t="e">
        <f>H2254*(1+$L$5)</f>
        <v>#REF!</v>
      </c>
      <c r="J2254" s="458" t="s">
        <v>207</v>
      </c>
      <c r="K2254" s="252"/>
      <c r="L2254" s="448">
        <f t="shared" si="160"/>
        <v>0</v>
      </c>
      <c r="M2254" s="439" t="e">
        <f>#REF!*(1-$O$5)</f>
        <v>#REF!</v>
      </c>
      <c r="N2254" s="796" t="e">
        <f>SUM(M2254*L2254,L2255*M2255,L2256*M2256,L2257*M2257)</f>
        <v>#REF!</v>
      </c>
      <c r="O2254" s="799">
        <v>21</v>
      </c>
      <c r="P2254" s="777" t="e">
        <f>N2254*O2254</f>
        <v>#REF!</v>
      </c>
      <c r="Q2254" s="777" t="e">
        <f>P2254*(1+$R$5)</f>
        <v>#REF!</v>
      </c>
      <c r="R2254" s="780" t="e">
        <f>H2254+P2254</f>
        <v>#REF!</v>
      </c>
      <c r="S2254" s="780" t="e">
        <f>Q2254+I2254</f>
        <v>#REF!</v>
      </c>
      <c r="T2254" s="783" t="e">
        <f>S2254*(1+$U$5)</f>
        <v>#REF!</v>
      </c>
      <c r="Y2254" s="562"/>
    </row>
    <row r="2255" spans="2:25">
      <c r="B2255" s="786"/>
      <c r="C2255" s="839"/>
      <c r="D2255" s="827"/>
      <c r="E2255" s="831"/>
      <c r="F2255" s="825"/>
      <c r="G2255" s="826"/>
      <c r="H2255" s="778"/>
      <c r="I2255" s="794"/>
      <c r="J2255" s="458" t="s">
        <v>185</v>
      </c>
      <c r="K2255" s="252"/>
      <c r="L2255" s="448">
        <f t="shared" si="160"/>
        <v>0</v>
      </c>
      <c r="M2255" s="439" t="e">
        <f>#REF!*(1-$O$5)</f>
        <v>#REF!</v>
      </c>
      <c r="N2255" s="797"/>
      <c r="O2255" s="800"/>
      <c r="P2255" s="778"/>
      <c r="Q2255" s="778"/>
      <c r="R2255" s="781"/>
      <c r="S2255" s="781"/>
      <c r="T2255" s="784"/>
      <c r="Y2255" s="562"/>
    </row>
    <row r="2256" spans="2:25">
      <c r="B2256" s="786"/>
      <c r="C2256" s="839"/>
      <c r="D2256" s="827"/>
      <c r="E2256" s="831"/>
      <c r="F2256" s="825"/>
      <c r="G2256" s="826"/>
      <c r="H2256" s="778"/>
      <c r="I2256" s="794"/>
      <c r="J2256" s="458" t="s">
        <v>220</v>
      </c>
      <c r="K2256" s="252"/>
      <c r="L2256" s="448">
        <f t="shared" si="160"/>
        <v>0</v>
      </c>
      <c r="M2256" s="439" t="e">
        <f>#REF!*(1-$O$5)</f>
        <v>#REF!</v>
      </c>
      <c r="N2256" s="797"/>
      <c r="O2256" s="800"/>
      <c r="P2256" s="778"/>
      <c r="Q2256" s="778"/>
      <c r="R2256" s="781"/>
      <c r="S2256" s="781"/>
      <c r="T2256" s="784"/>
      <c r="Y2256" s="562"/>
    </row>
    <row r="2257" spans="2:25">
      <c r="B2257" s="786"/>
      <c r="C2257" s="839"/>
      <c r="D2257" s="827"/>
      <c r="E2257" s="831"/>
      <c r="F2257" s="825"/>
      <c r="G2257" s="826"/>
      <c r="H2257" s="779"/>
      <c r="I2257" s="795"/>
      <c r="J2257" s="458" t="s">
        <v>226</v>
      </c>
      <c r="K2257" s="252"/>
      <c r="L2257" s="448">
        <f t="shared" si="160"/>
        <v>0</v>
      </c>
      <c r="M2257" s="439" t="e">
        <f>#REF!*(1-$O$5)</f>
        <v>#REF!</v>
      </c>
      <c r="N2257" s="798"/>
      <c r="O2257" s="801"/>
      <c r="P2257" s="779"/>
      <c r="Q2257" s="779"/>
      <c r="R2257" s="782"/>
      <c r="S2257" s="782"/>
      <c r="T2257" s="785"/>
      <c r="Y2257" s="562"/>
    </row>
    <row r="2258" spans="2:25">
      <c r="B2258" s="786">
        <v>552</v>
      </c>
      <c r="C2258" s="839" t="s">
        <v>589</v>
      </c>
      <c r="D2258" s="872" t="s">
        <v>139</v>
      </c>
      <c r="E2258" s="832" t="s">
        <v>139</v>
      </c>
      <c r="F2258" s="824" t="s">
        <v>169</v>
      </c>
      <c r="G2258" s="826"/>
      <c r="H2258" s="777">
        <f>G2258</f>
        <v>0</v>
      </c>
      <c r="I2258" s="793" t="e">
        <f>H2258*(1+$L$5)</f>
        <v>#REF!</v>
      </c>
      <c r="J2258" s="458" t="s">
        <v>207</v>
      </c>
      <c r="K2258" s="252"/>
      <c r="L2258" s="448">
        <f t="shared" si="160"/>
        <v>0</v>
      </c>
      <c r="M2258" s="439" t="e">
        <f>#REF!*(1-$O$5)</f>
        <v>#REF!</v>
      </c>
      <c r="N2258" s="796" t="e">
        <f>SUM(M2258*L2258,L2259*M2259,L2260*M2260,L2261*M2261)</f>
        <v>#REF!</v>
      </c>
      <c r="O2258" s="799">
        <v>22</v>
      </c>
      <c r="P2258" s="777" t="e">
        <f>N2258*O2258</f>
        <v>#REF!</v>
      </c>
      <c r="Q2258" s="777" t="e">
        <f>P2258*(1+$R$5)</f>
        <v>#REF!</v>
      </c>
      <c r="R2258" s="780" t="e">
        <f>H2258+P2258</f>
        <v>#REF!</v>
      </c>
      <c r="S2258" s="780" t="e">
        <f>Q2258+I2258</f>
        <v>#REF!</v>
      </c>
      <c r="T2258" s="783" t="e">
        <f>S2258*(1+$U$5)</f>
        <v>#REF!</v>
      </c>
      <c r="Y2258" s="562"/>
    </row>
    <row r="2259" spans="2:25">
      <c r="B2259" s="786"/>
      <c r="C2259" s="839"/>
      <c r="D2259" s="827"/>
      <c r="E2259" s="831"/>
      <c r="F2259" s="825"/>
      <c r="G2259" s="826"/>
      <c r="H2259" s="778"/>
      <c r="I2259" s="794"/>
      <c r="J2259" s="458" t="s">
        <v>185</v>
      </c>
      <c r="K2259" s="252"/>
      <c r="L2259" s="448">
        <f t="shared" si="160"/>
        <v>0</v>
      </c>
      <c r="M2259" s="439" t="e">
        <f>#REF!*(1-$O$5)</f>
        <v>#REF!</v>
      </c>
      <c r="N2259" s="797"/>
      <c r="O2259" s="800"/>
      <c r="P2259" s="778"/>
      <c r="Q2259" s="778"/>
      <c r="R2259" s="781"/>
      <c r="S2259" s="781"/>
      <c r="T2259" s="784"/>
      <c r="Y2259" s="562"/>
    </row>
    <row r="2260" spans="2:25">
      <c r="B2260" s="786"/>
      <c r="C2260" s="839"/>
      <c r="D2260" s="827"/>
      <c r="E2260" s="831"/>
      <c r="F2260" s="825"/>
      <c r="G2260" s="826"/>
      <c r="H2260" s="778"/>
      <c r="I2260" s="794"/>
      <c r="J2260" s="458" t="s">
        <v>220</v>
      </c>
      <c r="K2260" s="252"/>
      <c r="L2260" s="448">
        <f t="shared" si="160"/>
        <v>0</v>
      </c>
      <c r="M2260" s="439" t="e">
        <f>#REF!*(1-$O$5)</f>
        <v>#REF!</v>
      </c>
      <c r="N2260" s="797"/>
      <c r="O2260" s="800"/>
      <c r="P2260" s="778"/>
      <c r="Q2260" s="778"/>
      <c r="R2260" s="781"/>
      <c r="S2260" s="781"/>
      <c r="T2260" s="784"/>
      <c r="Y2260" s="562"/>
    </row>
    <row r="2261" spans="2:25">
      <c r="B2261" s="786"/>
      <c r="C2261" s="839"/>
      <c r="D2261" s="827"/>
      <c r="E2261" s="831"/>
      <c r="F2261" s="825"/>
      <c r="G2261" s="826"/>
      <c r="H2261" s="779"/>
      <c r="I2261" s="795"/>
      <c r="J2261" s="458" t="s">
        <v>226</v>
      </c>
      <c r="K2261" s="252"/>
      <c r="L2261" s="448">
        <f t="shared" si="160"/>
        <v>0</v>
      </c>
      <c r="M2261" s="439" t="e">
        <f>#REF!*(1-$O$5)</f>
        <v>#REF!</v>
      </c>
      <c r="N2261" s="798"/>
      <c r="O2261" s="801"/>
      <c r="P2261" s="779"/>
      <c r="Q2261" s="779"/>
      <c r="R2261" s="782"/>
      <c r="S2261" s="782"/>
      <c r="T2261" s="785"/>
      <c r="Y2261" s="562"/>
    </row>
    <row r="2262" spans="2:25">
      <c r="B2262" s="786">
        <v>553</v>
      </c>
      <c r="C2262" s="839" t="s">
        <v>610</v>
      </c>
      <c r="D2262" s="872" t="s">
        <v>139</v>
      </c>
      <c r="E2262" s="832" t="s">
        <v>139</v>
      </c>
      <c r="F2262" s="824" t="s">
        <v>169</v>
      </c>
      <c r="G2262" s="826"/>
      <c r="H2262" s="777">
        <f>G2262</f>
        <v>0</v>
      </c>
      <c r="I2262" s="793" t="e">
        <f>H2262*(1+$L$5)</f>
        <v>#REF!</v>
      </c>
      <c r="J2262" s="458" t="s">
        <v>207</v>
      </c>
      <c r="K2262" s="252"/>
      <c r="L2262" s="448">
        <f t="shared" si="160"/>
        <v>0</v>
      </c>
      <c r="M2262" s="439" t="e">
        <f>#REF!*(1-$O$5)</f>
        <v>#REF!</v>
      </c>
      <c r="N2262" s="796" t="e">
        <f>SUM(M2262*L2262,L2263*M2263,L2264*M2264,L2265*M2265)</f>
        <v>#REF!</v>
      </c>
      <c r="O2262" s="799">
        <v>23</v>
      </c>
      <c r="P2262" s="777" t="e">
        <f>N2262*O2262</f>
        <v>#REF!</v>
      </c>
      <c r="Q2262" s="777" t="e">
        <f>P2262*(1+$R$5)</f>
        <v>#REF!</v>
      </c>
      <c r="R2262" s="780" t="e">
        <f>H2262+P2262</f>
        <v>#REF!</v>
      </c>
      <c r="S2262" s="780" t="e">
        <f>Q2262+I2262</f>
        <v>#REF!</v>
      </c>
      <c r="T2262" s="783" t="e">
        <f>S2262*(1+$U$5)</f>
        <v>#REF!</v>
      </c>
      <c r="Y2262" s="562"/>
    </row>
    <row r="2263" spans="2:25">
      <c r="B2263" s="786"/>
      <c r="C2263" s="839"/>
      <c r="D2263" s="827"/>
      <c r="E2263" s="831"/>
      <c r="F2263" s="825"/>
      <c r="G2263" s="826"/>
      <c r="H2263" s="778"/>
      <c r="I2263" s="794"/>
      <c r="J2263" s="458" t="s">
        <v>185</v>
      </c>
      <c r="K2263" s="252"/>
      <c r="L2263" s="448">
        <f t="shared" si="160"/>
        <v>0</v>
      </c>
      <c r="M2263" s="439" t="e">
        <f>#REF!*(1-$O$5)</f>
        <v>#REF!</v>
      </c>
      <c r="N2263" s="797"/>
      <c r="O2263" s="800"/>
      <c r="P2263" s="778"/>
      <c r="Q2263" s="778"/>
      <c r="R2263" s="781"/>
      <c r="S2263" s="781"/>
      <c r="T2263" s="784"/>
      <c r="Y2263" s="562"/>
    </row>
    <row r="2264" spans="2:25">
      <c r="B2264" s="786"/>
      <c r="C2264" s="839"/>
      <c r="D2264" s="827"/>
      <c r="E2264" s="831"/>
      <c r="F2264" s="825"/>
      <c r="G2264" s="826"/>
      <c r="H2264" s="778"/>
      <c r="I2264" s="794"/>
      <c r="J2264" s="458" t="s">
        <v>220</v>
      </c>
      <c r="K2264" s="252"/>
      <c r="L2264" s="448">
        <f t="shared" si="160"/>
        <v>0</v>
      </c>
      <c r="M2264" s="439" t="e">
        <f>#REF!*(1-$O$5)</f>
        <v>#REF!</v>
      </c>
      <c r="N2264" s="797"/>
      <c r="O2264" s="800"/>
      <c r="P2264" s="778"/>
      <c r="Q2264" s="778"/>
      <c r="R2264" s="781"/>
      <c r="S2264" s="781"/>
      <c r="T2264" s="784"/>
      <c r="Y2264" s="562"/>
    </row>
    <row r="2265" spans="2:25">
      <c r="B2265" s="786"/>
      <c r="C2265" s="839"/>
      <c r="D2265" s="827"/>
      <c r="E2265" s="831"/>
      <c r="F2265" s="825"/>
      <c r="G2265" s="826"/>
      <c r="H2265" s="779"/>
      <c r="I2265" s="795"/>
      <c r="J2265" s="458" t="s">
        <v>226</v>
      </c>
      <c r="K2265" s="252"/>
      <c r="L2265" s="448">
        <f t="shared" si="160"/>
        <v>0</v>
      </c>
      <c r="M2265" s="439" t="e">
        <f>#REF!*(1-$O$5)</f>
        <v>#REF!</v>
      </c>
      <c r="N2265" s="798"/>
      <c r="O2265" s="801"/>
      <c r="P2265" s="779"/>
      <c r="Q2265" s="779"/>
      <c r="R2265" s="782"/>
      <c r="S2265" s="782"/>
      <c r="T2265" s="785"/>
      <c r="Y2265" s="562"/>
    </row>
    <row r="2266" spans="2:25">
      <c r="B2266" s="786">
        <v>554</v>
      </c>
      <c r="C2266" s="839" t="s">
        <v>611</v>
      </c>
      <c r="D2266" s="872" t="s">
        <v>139</v>
      </c>
      <c r="E2266" s="832" t="s">
        <v>139</v>
      </c>
      <c r="F2266" s="824" t="s">
        <v>169</v>
      </c>
      <c r="G2266" s="826"/>
      <c r="H2266" s="777">
        <f>G2266</f>
        <v>0</v>
      </c>
      <c r="I2266" s="793" t="e">
        <f>H2266*(1+$L$5)</f>
        <v>#REF!</v>
      </c>
      <c r="J2266" s="458" t="s">
        <v>207</v>
      </c>
      <c r="K2266" s="252"/>
      <c r="L2266" s="448">
        <f t="shared" si="160"/>
        <v>0</v>
      </c>
      <c r="M2266" s="439" t="e">
        <f>#REF!*(1-$O$5)</f>
        <v>#REF!</v>
      </c>
      <c r="N2266" s="796" t="e">
        <f>SUM(M2266*L2266,L2267*M2267,L2268*M2268,L2269*M2269)</f>
        <v>#REF!</v>
      </c>
      <c r="O2266" s="799">
        <v>24</v>
      </c>
      <c r="P2266" s="777" t="e">
        <f>N2266*O2266</f>
        <v>#REF!</v>
      </c>
      <c r="Q2266" s="777" t="e">
        <f>P2266*(1+$R$5)</f>
        <v>#REF!</v>
      </c>
      <c r="R2266" s="780" t="e">
        <f>H2266+P2266</f>
        <v>#REF!</v>
      </c>
      <c r="S2266" s="780" t="e">
        <f>Q2266+I2266</f>
        <v>#REF!</v>
      </c>
      <c r="T2266" s="783" t="e">
        <f>S2266*(1+$U$5)</f>
        <v>#REF!</v>
      </c>
      <c r="Y2266" s="562"/>
    </row>
    <row r="2267" spans="2:25">
      <c r="B2267" s="786"/>
      <c r="C2267" s="839"/>
      <c r="D2267" s="827"/>
      <c r="E2267" s="831"/>
      <c r="F2267" s="825"/>
      <c r="G2267" s="826"/>
      <c r="H2267" s="778"/>
      <c r="I2267" s="794"/>
      <c r="J2267" s="458" t="s">
        <v>185</v>
      </c>
      <c r="K2267" s="252"/>
      <c r="L2267" s="448">
        <f t="shared" si="160"/>
        <v>0</v>
      </c>
      <c r="M2267" s="439" t="e">
        <f>#REF!*(1-$O$5)</f>
        <v>#REF!</v>
      </c>
      <c r="N2267" s="797"/>
      <c r="O2267" s="800"/>
      <c r="P2267" s="778"/>
      <c r="Q2267" s="778"/>
      <c r="R2267" s="781"/>
      <c r="S2267" s="781"/>
      <c r="T2267" s="784"/>
      <c r="Y2267" s="562"/>
    </row>
    <row r="2268" spans="2:25">
      <c r="B2268" s="786"/>
      <c r="C2268" s="839"/>
      <c r="D2268" s="827"/>
      <c r="E2268" s="831"/>
      <c r="F2268" s="825"/>
      <c r="G2268" s="826"/>
      <c r="H2268" s="778"/>
      <c r="I2268" s="794"/>
      <c r="J2268" s="458" t="s">
        <v>220</v>
      </c>
      <c r="K2268" s="252"/>
      <c r="L2268" s="448">
        <f t="shared" si="160"/>
        <v>0</v>
      </c>
      <c r="M2268" s="439" t="e">
        <f>#REF!*(1-$O$5)</f>
        <v>#REF!</v>
      </c>
      <c r="N2268" s="797"/>
      <c r="O2268" s="800"/>
      <c r="P2268" s="778"/>
      <c r="Q2268" s="778"/>
      <c r="R2268" s="781"/>
      <c r="S2268" s="781"/>
      <c r="T2268" s="784"/>
      <c r="Y2268" s="562"/>
    </row>
    <row r="2269" spans="2:25">
      <c r="B2269" s="786"/>
      <c r="C2269" s="839"/>
      <c r="D2269" s="827"/>
      <c r="E2269" s="831"/>
      <c r="F2269" s="825"/>
      <c r="G2269" s="826"/>
      <c r="H2269" s="779"/>
      <c r="I2269" s="795"/>
      <c r="J2269" s="458" t="s">
        <v>226</v>
      </c>
      <c r="K2269" s="252"/>
      <c r="L2269" s="448">
        <f t="shared" si="160"/>
        <v>0</v>
      </c>
      <c r="M2269" s="439" t="e">
        <f>#REF!*(1-$O$5)</f>
        <v>#REF!</v>
      </c>
      <c r="N2269" s="798"/>
      <c r="O2269" s="801"/>
      <c r="P2269" s="779"/>
      <c r="Q2269" s="779"/>
      <c r="R2269" s="782"/>
      <c r="S2269" s="782"/>
      <c r="T2269" s="785"/>
      <c r="Y2269" s="562"/>
    </row>
    <row r="2270" spans="2:25">
      <c r="B2270" s="786">
        <v>555</v>
      </c>
      <c r="C2270" s="850" t="s">
        <v>1126</v>
      </c>
      <c r="D2270" s="872" t="s">
        <v>139</v>
      </c>
      <c r="E2270" s="832" t="s">
        <v>139</v>
      </c>
      <c r="F2270" s="824" t="s">
        <v>169</v>
      </c>
      <c r="G2270" s="826"/>
      <c r="H2270" s="777">
        <f>G2270</f>
        <v>0</v>
      </c>
      <c r="I2270" s="793" t="e">
        <f>H2270*(1+$L$5)</f>
        <v>#REF!</v>
      </c>
      <c r="J2270" s="458" t="s">
        <v>207</v>
      </c>
      <c r="K2270" s="252"/>
      <c r="L2270" s="448">
        <f t="shared" si="160"/>
        <v>0</v>
      </c>
      <c r="M2270" s="439" t="e">
        <f>#REF!*(1-$O$5)</f>
        <v>#REF!</v>
      </c>
      <c r="N2270" s="796" t="e">
        <f>SUM(M2270*L2270,L2271*M2271,L2272*M2272,L2273*M2273)</f>
        <v>#REF!</v>
      </c>
      <c r="O2270" s="799">
        <v>25</v>
      </c>
      <c r="P2270" s="777" t="e">
        <f>N2270*O2270</f>
        <v>#REF!</v>
      </c>
      <c r="Q2270" s="777" t="e">
        <f>P2270*(1+$R$5)</f>
        <v>#REF!</v>
      </c>
      <c r="R2270" s="780" t="e">
        <f>H2270+P2270</f>
        <v>#REF!</v>
      </c>
      <c r="S2270" s="780" t="e">
        <f>Q2270+I2270</f>
        <v>#REF!</v>
      </c>
      <c r="T2270" s="783" t="e">
        <f>S2270*(1+$U$5)</f>
        <v>#REF!</v>
      </c>
      <c r="Y2270" s="562"/>
    </row>
    <row r="2271" spans="2:25">
      <c r="B2271" s="786"/>
      <c r="C2271" s="850"/>
      <c r="D2271" s="827"/>
      <c r="E2271" s="831"/>
      <c r="F2271" s="825"/>
      <c r="G2271" s="826"/>
      <c r="H2271" s="778"/>
      <c r="I2271" s="794"/>
      <c r="J2271" s="458" t="s">
        <v>185</v>
      </c>
      <c r="K2271" s="252"/>
      <c r="L2271" s="448">
        <f t="shared" si="160"/>
        <v>0</v>
      </c>
      <c r="M2271" s="439" t="e">
        <f>#REF!*(1-$O$5)</f>
        <v>#REF!</v>
      </c>
      <c r="N2271" s="797"/>
      <c r="O2271" s="800"/>
      <c r="P2271" s="778"/>
      <c r="Q2271" s="778"/>
      <c r="R2271" s="781"/>
      <c r="S2271" s="781"/>
      <c r="T2271" s="784"/>
      <c r="Y2271" s="562"/>
    </row>
    <row r="2272" spans="2:25">
      <c r="B2272" s="786"/>
      <c r="C2272" s="850"/>
      <c r="D2272" s="827"/>
      <c r="E2272" s="831"/>
      <c r="F2272" s="825"/>
      <c r="G2272" s="826"/>
      <c r="H2272" s="778"/>
      <c r="I2272" s="794"/>
      <c r="J2272" s="458" t="s">
        <v>220</v>
      </c>
      <c r="K2272" s="252"/>
      <c r="L2272" s="448">
        <f t="shared" si="160"/>
        <v>0</v>
      </c>
      <c r="M2272" s="439" t="e">
        <f>#REF!*(1-$O$5)</f>
        <v>#REF!</v>
      </c>
      <c r="N2272" s="797"/>
      <c r="O2272" s="800"/>
      <c r="P2272" s="778"/>
      <c r="Q2272" s="778"/>
      <c r="R2272" s="781"/>
      <c r="S2272" s="781"/>
      <c r="T2272" s="784"/>
      <c r="Y2272" s="562"/>
    </row>
    <row r="2273" spans="2:30">
      <c r="B2273" s="786"/>
      <c r="C2273" s="850"/>
      <c r="D2273" s="827"/>
      <c r="E2273" s="831"/>
      <c r="F2273" s="825"/>
      <c r="G2273" s="826"/>
      <c r="H2273" s="779"/>
      <c r="I2273" s="795"/>
      <c r="J2273" s="458" t="s">
        <v>226</v>
      </c>
      <c r="K2273" s="252"/>
      <c r="L2273" s="448">
        <f t="shared" si="160"/>
        <v>0</v>
      </c>
      <c r="M2273" s="439" t="e">
        <f>#REF!*(1-$O$5)</f>
        <v>#REF!</v>
      </c>
      <c r="N2273" s="798"/>
      <c r="O2273" s="801"/>
      <c r="P2273" s="779"/>
      <c r="Q2273" s="779"/>
      <c r="R2273" s="782"/>
      <c r="S2273" s="782"/>
      <c r="T2273" s="785"/>
      <c r="Y2273" s="562"/>
    </row>
    <row r="2274" spans="2:30" ht="20.25" customHeight="1">
      <c r="B2274" s="562"/>
      <c r="C2274" s="531"/>
      <c r="D2274" s="462"/>
      <c r="E2274" s="504"/>
      <c r="F2274" s="462"/>
      <c r="G2274" s="593"/>
      <c r="H2274" s="552"/>
      <c r="I2274" s="541"/>
      <c r="J2274" s="494"/>
      <c r="K2274" s="494"/>
      <c r="L2274" s="501"/>
      <c r="M2274" s="517"/>
      <c r="N2274" s="518"/>
      <c r="O2274" s="594"/>
      <c r="P2274" s="557"/>
      <c r="Q2274" s="505"/>
      <c r="R2274" s="541"/>
      <c r="Y2274" s="562"/>
    </row>
    <row r="2275" spans="2:30" s="494" customFormat="1" ht="12.75" customHeight="1">
      <c r="B2275" s="449" t="s">
        <v>154</v>
      </c>
      <c r="C2275" s="430" t="s">
        <v>1055</v>
      </c>
      <c r="D2275" s="769" t="s">
        <v>235</v>
      </c>
      <c r="E2275" s="769" t="s">
        <v>236</v>
      </c>
      <c r="F2275" s="771" t="s">
        <v>247</v>
      </c>
      <c r="G2275" s="771" t="s">
        <v>465</v>
      </c>
      <c r="H2275" s="772" t="s">
        <v>182</v>
      </c>
      <c r="I2275" s="774" t="s">
        <v>227</v>
      </c>
      <c r="J2275" s="774" t="s">
        <v>485</v>
      </c>
      <c r="K2275" s="774" t="s">
        <v>1216</v>
      </c>
      <c r="L2275" s="774" t="s">
        <v>240</v>
      </c>
      <c r="M2275" s="774" t="s">
        <v>269</v>
      </c>
      <c r="N2275" s="774" t="s">
        <v>245</v>
      </c>
      <c r="O2275" s="774" t="s">
        <v>466</v>
      </c>
      <c r="P2275" s="888" t="s">
        <v>246</v>
      </c>
      <c r="Q2275" s="888" t="s">
        <v>316</v>
      </c>
      <c r="R2275" s="888" t="s">
        <v>391</v>
      </c>
      <c r="S2275" s="478"/>
      <c r="T2275" s="478"/>
      <c r="U2275" s="478"/>
      <c r="V2275" s="478"/>
      <c r="AA2275" s="484"/>
      <c r="AB2275" s="484"/>
      <c r="AC2275" s="513"/>
      <c r="AD2275" s="484"/>
    </row>
    <row r="2276" spans="2:30" s="494" customFormat="1" ht="52.5" customHeight="1">
      <c r="B2276" s="449"/>
      <c r="C2276" s="431" t="s">
        <v>1056</v>
      </c>
      <c r="D2276" s="770"/>
      <c r="E2276" s="770"/>
      <c r="F2276" s="770"/>
      <c r="G2276" s="770"/>
      <c r="H2276" s="773"/>
      <c r="I2276" s="775"/>
      <c r="J2276" s="775"/>
      <c r="K2276" s="776"/>
      <c r="L2276" s="775"/>
      <c r="M2276" s="775"/>
      <c r="N2276" s="775"/>
      <c r="O2276" s="775"/>
      <c r="P2276" s="775"/>
      <c r="Q2276" s="889"/>
      <c r="R2276" s="889"/>
      <c r="S2276" s="478"/>
      <c r="T2276" s="478"/>
      <c r="U2276" s="478"/>
      <c r="V2276" s="478"/>
      <c r="AA2276" s="484"/>
      <c r="AB2276" s="484"/>
      <c r="AC2276" s="513"/>
      <c r="AD2276" s="484"/>
    </row>
    <row r="2277" spans="2:30" s="494" customFormat="1">
      <c r="B2277" s="786">
        <v>556</v>
      </c>
      <c r="C2277" s="787" t="s">
        <v>1069</v>
      </c>
      <c r="D2277" s="790"/>
      <c r="E2277" s="791">
        <f>D2277*$I$5</f>
        <v>0</v>
      </c>
      <c r="F2277" s="777">
        <f>E2277</f>
        <v>0</v>
      </c>
      <c r="G2277" s="793" t="e">
        <f>F2277*(1+$L$5)</f>
        <v>#REF!</v>
      </c>
      <c r="H2277" s="458" t="s">
        <v>207</v>
      </c>
      <c r="I2277" s="252"/>
      <c r="J2277" s="448">
        <f t="shared" ref="J2277:J2340" si="161">I2277/60</f>
        <v>0</v>
      </c>
      <c r="K2277" s="439" t="e">
        <f>#REF!*(1-$O$5)</f>
        <v>#REF!</v>
      </c>
      <c r="L2277" s="796" t="e">
        <f>SUM(K2277*J2277,J2278*K2278,J2279*K2279,J2280*K2280)</f>
        <v>#REF!</v>
      </c>
      <c r="M2277" s="799">
        <v>1</v>
      </c>
      <c r="N2277" s="777" t="e">
        <f>L2277*M2277</f>
        <v>#REF!</v>
      </c>
      <c r="O2277" s="777" t="e">
        <f>N2277*(1+$R$5)</f>
        <v>#REF!</v>
      </c>
      <c r="P2277" s="780" t="e">
        <f>F2277+N2277</f>
        <v>#REF!</v>
      </c>
      <c r="Q2277" s="780" t="e">
        <f>O2277+G2277</f>
        <v>#REF!</v>
      </c>
      <c r="R2277" s="783" t="e">
        <f>Q2277*(1+$U$5)</f>
        <v>#REF!</v>
      </c>
      <c r="S2277" s="478"/>
      <c r="T2277" s="478"/>
      <c r="U2277" s="851"/>
      <c r="V2277" s="852"/>
      <c r="W2277" s="890"/>
      <c r="X2277" s="902"/>
      <c r="Y2277" s="921"/>
      <c r="AA2277" s="501"/>
      <c r="AB2277" s="517"/>
      <c r="AC2277" s="518"/>
      <c r="AD2277" s="582"/>
    </row>
    <row r="2278" spans="2:30" s="494" customFormat="1">
      <c r="B2278" s="786"/>
      <c r="C2278" s="788"/>
      <c r="D2278" s="790"/>
      <c r="E2278" s="791"/>
      <c r="F2278" s="778"/>
      <c r="G2278" s="794"/>
      <c r="H2278" s="458" t="s">
        <v>185</v>
      </c>
      <c r="I2278" s="252"/>
      <c r="J2278" s="448">
        <f t="shared" si="161"/>
        <v>0</v>
      </c>
      <c r="K2278" s="439" t="e">
        <f>#REF!*(1-$O$5)</f>
        <v>#REF!</v>
      </c>
      <c r="L2278" s="797"/>
      <c r="M2278" s="800"/>
      <c r="N2278" s="778"/>
      <c r="O2278" s="778"/>
      <c r="P2278" s="781"/>
      <c r="Q2278" s="781"/>
      <c r="R2278" s="784"/>
      <c r="S2278" s="478"/>
      <c r="T2278" s="478"/>
      <c r="U2278" s="851"/>
      <c r="V2278" s="852"/>
      <c r="W2278" s="890"/>
      <c r="X2278" s="902"/>
      <c r="Y2278" s="921"/>
      <c r="AA2278" s="501"/>
      <c r="AB2278" s="517"/>
      <c r="AC2278" s="518"/>
      <c r="AD2278" s="582"/>
    </row>
    <row r="2279" spans="2:30" s="494" customFormat="1">
      <c r="B2279" s="786"/>
      <c r="C2279" s="788"/>
      <c r="D2279" s="790"/>
      <c r="E2279" s="791"/>
      <c r="F2279" s="778"/>
      <c r="G2279" s="794"/>
      <c r="H2279" s="458" t="s">
        <v>220</v>
      </c>
      <c r="I2279" s="252"/>
      <c r="J2279" s="448">
        <f t="shared" si="161"/>
        <v>0</v>
      </c>
      <c r="K2279" s="439" t="e">
        <f>#REF!*(1-$O$5)</f>
        <v>#REF!</v>
      </c>
      <c r="L2279" s="797"/>
      <c r="M2279" s="800"/>
      <c r="N2279" s="778"/>
      <c r="O2279" s="778"/>
      <c r="P2279" s="781"/>
      <c r="Q2279" s="781"/>
      <c r="R2279" s="784"/>
      <c r="S2279" s="478"/>
      <c r="T2279" s="478"/>
      <c r="U2279" s="851"/>
      <c r="V2279" s="852"/>
      <c r="W2279" s="890"/>
      <c r="X2279" s="902"/>
      <c r="Y2279" s="921"/>
      <c r="AA2279" s="501"/>
      <c r="AB2279" s="517"/>
      <c r="AC2279" s="518"/>
      <c r="AD2279" s="582"/>
    </row>
    <row r="2280" spans="2:30" s="494" customFormat="1">
      <c r="B2280" s="786"/>
      <c r="C2280" s="789"/>
      <c r="D2280" s="790"/>
      <c r="E2280" s="791"/>
      <c r="F2280" s="779"/>
      <c r="G2280" s="795"/>
      <c r="H2280" s="458" t="s">
        <v>226</v>
      </c>
      <c r="I2280" s="252"/>
      <c r="J2280" s="448">
        <f t="shared" si="161"/>
        <v>0</v>
      </c>
      <c r="K2280" s="439" t="e">
        <f>#REF!*(1-$O$5)</f>
        <v>#REF!</v>
      </c>
      <c r="L2280" s="798"/>
      <c r="M2280" s="801"/>
      <c r="N2280" s="779"/>
      <c r="O2280" s="779"/>
      <c r="P2280" s="782"/>
      <c r="Q2280" s="782"/>
      <c r="R2280" s="785"/>
      <c r="S2280" s="478"/>
      <c r="T2280" s="478"/>
      <c r="U2280" s="851"/>
      <c r="V2280" s="852"/>
      <c r="W2280" s="890"/>
      <c r="X2280" s="902"/>
      <c r="Y2280" s="921"/>
      <c r="AA2280" s="501"/>
      <c r="AB2280" s="517"/>
      <c r="AC2280" s="518"/>
      <c r="AD2280" s="582"/>
    </row>
    <row r="2281" spans="2:30" s="494" customFormat="1">
      <c r="B2281" s="786">
        <v>557</v>
      </c>
      <c r="C2281" s="787" t="s">
        <v>1070</v>
      </c>
      <c r="D2281" s="790"/>
      <c r="E2281" s="791">
        <f t="shared" ref="E2281" si="162">D2281*$I$5</f>
        <v>0</v>
      </c>
      <c r="F2281" s="777">
        <f>E2281</f>
        <v>0</v>
      </c>
      <c r="G2281" s="793" t="e">
        <f>F2281*(1+$L$5)</f>
        <v>#REF!</v>
      </c>
      <c r="H2281" s="458" t="s">
        <v>207</v>
      </c>
      <c r="I2281" s="252"/>
      <c r="J2281" s="448">
        <f t="shared" si="161"/>
        <v>0</v>
      </c>
      <c r="K2281" s="439" t="e">
        <f>#REF!*(1-$O$5)</f>
        <v>#REF!</v>
      </c>
      <c r="L2281" s="796" t="e">
        <f>SUM(K2281*J2281,J2282*K2282,J2283*K2283,J2284*K2284)</f>
        <v>#REF!</v>
      </c>
      <c r="M2281" s="799">
        <v>1</v>
      </c>
      <c r="N2281" s="777" t="e">
        <f>L2281*M2281</f>
        <v>#REF!</v>
      </c>
      <c r="O2281" s="777" t="e">
        <f>N2281*(1+$R$5)</f>
        <v>#REF!</v>
      </c>
      <c r="P2281" s="780" t="e">
        <f>F2281+N2281</f>
        <v>#REF!</v>
      </c>
      <c r="Q2281" s="780" t="e">
        <f>O2281+G2281</f>
        <v>#REF!</v>
      </c>
      <c r="R2281" s="783" t="e">
        <f>Q2281*(1+$U$5)</f>
        <v>#REF!</v>
      </c>
      <c r="S2281" s="478"/>
      <c r="T2281" s="478"/>
      <c r="U2281" s="851"/>
      <c r="V2281" s="852"/>
      <c r="W2281" s="890"/>
      <c r="X2281" s="902"/>
      <c r="Y2281" s="921"/>
      <c r="AA2281" s="501"/>
      <c r="AB2281" s="517"/>
      <c r="AC2281" s="518"/>
      <c r="AD2281" s="582"/>
    </row>
    <row r="2282" spans="2:30" s="494" customFormat="1">
      <c r="B2282" s="786"/>
      <c r="C2282" s="788"/>
      <c r="D2282" s="790"/>
      <c r="E2282" s="791"/>
      <c r="F2282" s="778"/>
      <c r="G2282" s="794"/>
      <c r="H2282" s="458" t="s">
        <v>185</v>
      </c>
      <c r="I2282" s="252"/>
      <c r="J2282" s="448">
        <f t="shared" si="161"/>
        <v>0</v>
      </c>
      <c r="K2282" s="439" t="e">
        <f>#REF!*(1-$O$5)</f>
        <v>#REF!</v>
      </c>
      <c r="L2282" s="797"/>
      <c r="M2282" s="800"/>
      <c r="N2282" s="778"/>
      <c r="O2282" s="778"/>
      <c r="P2282" s="781"/>
      <c r="Q2282" s="781"/>
      <c r="R2282" s="784"/>
      <c r="S2282" s="478"/>
      <c r="T2282" s="478"/>
      <c r="U2282" s="851"/>
      <c r="V2282" s="852"/>
      <c r="W2282" s="890"/>
      <c r="X2282" s="902"/>
      <c r="Y2282" s="921"/>
      <c r="AA2282" s="501"/>
      <c r="AB2282" s="517"/>
      <c r="AC2282" s="518"/>
      <c r="AD2282" s="582"/>
    </row>
    <row r="2283" spans="2:30" s="494" customFormat="1">
      <c r="B2283" s="786"/>
      <c r="C2283" s="788"/>
      <c r="D2283" s="790"/>
      <c r="E2283" s="791"/>
      <c r="F2283" s="778"/>
      <c r="G2283" s="794"/>
      <c r="H2283" s="458" t="s">
        <v>220</v>
      </c>
      <c r="I2283" s="252"/>
      <c r="J2283" s="448">
        <f t="shared" si="161"/>
        <v>0</v>
      </c>
      <c r="K2283" s="439" t="e">
        <f>#REF!*(1-$O$5)</f>
        <v>#REF!</v>
      </c>
      <c r="L2283" s="797"/>
      <c r="M2283" s="800"/>
      <c r="N2283" s="778"/>
      <c r="O2283" s="778"/>
      <c r="P2283" s="781"/>
      <c r="Q2283" s="781"/>
      <c r="R2283" s="784"/>
      <c r="S2283" s="478"/>
      <c r="T2283" s="478"/>
      <c r="U2283" s="851"/>
      <c r="V2283" s="852"/>
      <c r="W2283" s="890"/>
      <c r="X2283" s="902"/>
      <c r="Y2283" s="921"/>
      <c r="AA2283" s="501"/>
      <c r="AB2283" s="517"/>
      <c r="AC2283" s="518"/>
      <c r="AD2283" s="582"/>
    </row>
    <row r="2284" spans="2:30" s="494" customFormat="1">
      <c r="B2284" s="786"/>
      <c r="C2284" s="789"/>
      <c r="D2284" s="790"/>
      <c r="E2284" s="791"/>
      <c r="F2284" s="779"/>
      <c r="G2284" s="795"/>
      <c r="H2284" s="458" t="s">
        <v>226</v>
      </c>
      <c r="I2284" s="252"/>
      <c r="J2284" s="448">
        <f t="shared" si="161"/>
        <v>0</v>
      </c>
      <c r="K2284" s="439" t="e">
        <f>#REF!*(1-$O$5)</f>
        <v>#REF!</v>
      </c>
      <c r="L2284" s="798"/>
      <c r="M2284" s="801"/>
      <c r="N2284" s="779"/>
      <c r="O2284" s="779"/>
      <c r="P2284" s="782"/>
      <c r="Q2284" s="782"/>
      <c r="R2284" s="785"/>
      <c r="S2284" s="478"/>
      <c r="T2284" s="478"/>
      <c r="U2284" s="851"/>
      <c r="V2284" s="852"/>
      <c r="W2284" s="890"/>
      <c r="X2284" s="902"/>
      <c r="Y2284" s="921"/>
      <c r="AA2284" s="501"/>
      <c r="AB2284" s="517"/>
      <c r="AC2284" s="518"/>
      <c r="AD2284" s="582"/>
    </row>
    <row r="2285" spans="2:30" s="494" customFormat="1">
      <c r="B2285" s="786">
        <v>558</v>
      </c>
      <c r="C2285" s="787" t="s">
        <v>1071</v>
      </c>
      <c r="D2285" s="790"/>
      <c r="E2285" s="791">
        <f t="shared" ref="E2285" si="163">D2285*$I$5</f>
        <v>0</v>
      </c>
      <c r="F2285" s="777">
        <f>E2285</f>
        <v>0</v>
      </c>
      <c r="G2285" s="793" t="e">
        <f>F2285*(1+$L$5)</f>
        <v>#REF!</v>
      </c>
      <c r="H2285" s="458" t="s">
        <v>207</v>
      </c>
      <c r="I2285" s="252"/>
      <c r="J2285" s="448">
        <f t="shared" si="161"/>
        <v>0</v>
      </c>
      <c r="K2285" s="439" t="e">
        <f>#REF!*(1-$O$5)</f>
        <v>#REF!</v>
      </c>
      <c r="L2285" s="796" t="e">
        <f>SUM(K2285*J2285,J2286*K2286,J2287*K2287,J2288*K2288)</f>
        <v>#REF!</v>
      </c>
      <c r="M2285" s="799">
        <v>1</v>
      </c>
      <c r="N2285" s="777" t="e">
        <f>L2285*M2285</f>
        <v>#REF!</v>
      </c>
      <c r="O2285" s="777" t="e">
        <f>N2285*(1+$R$5)</f>
        <v>#REF!</v>
      </c>
      <c r="P2285" s="780" t="e">
        <f>F2285+N2285</f>
        <v>#REF!</v>
      </c>
      <c r="Q2285" s="780" t="e">
        <f>O2285+G2285</f>
        <v>#REF!</v>
      </c>
      <c r="R2285" s="783" t="e">
        <f>Q2285*(1+$U$5)</f>
        <v>#REF!</v>
      </c>
      <c r="S2285" s="478"/>
      <c r="T2285" s="478"/>
      <c r="U2285" s="851"/>
      <c r="V2285" s="852"/>
      <c r="W2285" s="890"/>
      <c r="X2285" s="902"/>
      <c r="Y2285" s="921"/>
      <c r="AA2285" s="501"/>
      <c r="AB2285" s="517"/>
      <c r="AC2285" s="518"/>
      <c r="AD2285" s="582"/>
    </row>
    <row r="2286" spans="2:30" s="494" customFormat="1">
      <c r="B2286" s="786"/>
      <c r="C2286" s="788"/>
      <c r="D2286" s="790"/>
      <c r="E2286" s="791"/>
      <c r="F2286" s="778"/>
      <c r="G2286" s="794"/>
      <c r="H2286" s="458" t="s">
        <v>185</v>
      </c>
      <c r="I2286" s="252"/>
      <c r="J2286" s="448">
        <f t="shared" si="161"/>
        <v>0</v>
      </c>
      <c r="K2286" s="439" t="e">
        <f>#REF!*(1-$O$5)</f>
        <v>#REF!</v>
      </c>
      <c r="L2286" s="797"/>
      <c r="M2286" s="800"/>
      <c r="N2286" s="778"/>
      <c r="O2286" s="778"/>
      <c r="P2286" s="781"/>
      <c r="Q2286" s="781"/>
      <c r="R2286" s="784"/>
      <c r="S2286" s="478"/>
      <c r="T2286" s="478"/>
      <c r="U2286" s="851"/>
      <c r="V2286" s="852"/>
      <c r="W2286" s="890"/>
      <c r="X2286" s="902"/>
      <c r="Y2286" s="921"/>
      <c r="AA2286" s="501"/>
      <c r="AB2286" s="517"/>
      <c r="AC2286" s="518"/>
      <c r="AD2286" s="582"/>
    </row>
    <row r="2287" spans="2:30" s="494" customFormat="1">
      <c r="B2287" s="786"/>
      <c r="C2287" s="788"/>
      <c r="D2287" s="790"/>
      <c r="E2287" s="791"/>
      <c r="F2287" s="778"/>
      <c r="G2287" s="794"/>
      <c r="H2287" s="458" t="s">
        <v>220</v>
      </c>
      <c r="I2287" s="252"/>
      <c r="J2287" s="448">
        <f t="shared" si="161"/>
        <v>0</v>
      </c>
      <c r="K2287" s="439" t="e">
        <f>#REF!*(1-$O$5)</f>
        <v>#REF!</v>
      </c>
      <c r="L2287" s="797"/>
      <c r="M2287" s="800"/>
      <c r="N2287" s="778"/>
      <c r="O2287" s="778"/>
      <c r="P2287" s="781"/>
      <c r="Q2287" s="781"/>
      <c r="R2287" s="784"/>
      <c r="S2287" s="478"/>
      <c r="T2287" s="478"/>
      <c r="U2287" s="851"/>
      <c r="V2287" s="852"/>
      <c r="W2287" s="890"/>
      <c r="X2287" s="902"/>
      <c r="Y2287" s="921"/>
      <c r="AA2287" s="501"/>
      <c r="AB2287" s="517"/>
      <c r="AC2287" s="518"/>
      <c r="AD2287" s="582"/>
    </row>
    <row r="2288" spans="2:30" s="494" customFormat="1">
      <c r="B2288" s="786"/>
      <c r="C2288" s="789"/>
      <c r="D2288" s="790"/>
      <c r="E2288" s="791"/>
      <c r="F2288" s="779"/>
      <c r="G2288" s="795"/>
      <c r="H2288" s="458" t="s">
        <v>226</v>
      </c>
      <c r="I2288" s="252"/>
      <c r="J2288" s="448">
        <f t="shared" si="161"/>
        <v>0</v>
      </c>
      <c r="K2288" s="439" t="e">
        <f>#REF!*(1-$O$5)</f>
        <v>#REF!</v>
      </c>
      <c r="L2288" s="798"/>
      <c r="M2288" s="801"/>
      <c r="N2288" s="779"/>
      <c r="O2288" s="779"/>
      <c r="P2288" s="782"/>
      <c r="Q2288" s="782"/>
      <c r="R2288" s="785"/>
      <c r="S2288" s="478"/>
      <c r="T2288" s="478"/>
      <c r="U2288" s="851"/>
      <c r="V2288" s="852"/>
      <c r="W2288" s="890"/>
      <c r="X2288" s="902"/>
      <c r="Y2288" s="921"/>
      <c r="AA2288" s="501"/>
      <c r="AB2288" s="517"/>
      <c r="AC2288" s="518"/>
      <c r="AD2288" s="582"/>
    </row>
    <row r="2289" spans="2:30" s="494" customFormat="1">
      <c r="B2289" s="786">
        <v>559</v>
      </c>
      <c r="C2289" s="789" t="s">
        <v>1072</v>
      </c>
      <c r="D2289" s="790"/>
      <c r="E2289" s="791">
        <f t="shared" ref="E2289" si="164">D2289*$I$5</f>
        <v>0</v>
      </c>
      <c r="F2289" s="777">
        <f>E2289</f>
        <v>0</v>
      </c>
      <c r="G2289" s="793" t="e">
        <f>F2289*(1+$L$5)</f>
        <v>#REF!</v>
      </c>
      <c r="H2289" s="458" t="s">
        <v>207</v>
      </c>
      <c r="I2289" s="252"/>
      <c r="J2289" s="448">
        <f t="shared" si="161"/>
        <v>0</v>
      </c>
      <c r="K2289" s="439" t="e">
        <f>#REF!*(1-$O$5)</f>
        <v>#REF!</v>
      </c>
      <c r="L2289" s="796" t="e">
        <f>SUM(K2289*J2289,J2290*K2290,J2291*K2291,J2292*K2292)</f>
        <v>#REF!</v>
      </c>
      <c r="M2289" s="799">
        <v>1</v>
      </c>
      <c r="N2289" s="777" t="e">
        <f>L2289*M2289</f>
        <v>#REF!</v>
      </c>
      <c r="O2289" s="777" t="e">
        <f>N2289*(1+$R$5)</f>
        <v>#REF!</v>
      </c>
      <c r="P2289" s="780" t="e">
        <f>F2289+N2289</f>
        <v>#REF!</v>
      </c>
      <c r="Q2289" s="780" t="e">
        <f>O2289+G2289</f>
        <v>#REF!</v>
      </c>
      <c r="R2289" s="783" t="e">
        <f>Q2289*(1+$U$5)</f>
        <v>#REF!</v>
      </c>
      <c r="S2289" s="478"/>
      <c r="T2289" s="478"/>
      <c r="U2289" s="851"/>
      <c r="V2289" s="852"/>
      <c r="W2289" s="890"/>
      <c r="X2289" s="902"/>
      <c r="Y2289" s="921"/>
      <c r="AA2289" s="501"/>
      <c r="AB2289" s="517"/>
      <c r="AC2289" s="518"/>
      <c r="AD2289" s="582"/>
    </row>
    <row r="2290" spans="2:30" s="494" customFormat="1">
      <c r="B2290" s="786"/>
      <c r="C2290" s="850"/>
      <c r="D2290" s="790"/>
      <c r="E2290" s="791"/>
      <c r="F2290" s="778"/>
      <c r="G2290" s="794"/>
      <c r="H2290" s="458" t="s">
        <v>185</v>
      </c>
      <c r="I2290" s="252"/>
      <c r="J2290" s="448">
        <f t="shared" si="161"/>
        <v>0</v>
      </c>
      <c r="K2290" s="439" t="e">
        <f>#REF!*(1-$O$5)</f>
        <v>#REF!</v>
      </c>
      <c r="L2290" s="797"/>
      <c r="M2290" s="800"/>
      <c r="N2290" s="778"/>
      <c r="O2290" s="778"/>
      <c r="P2290" s="781"/>
      <c r="Q2290" s="781"/>
      <c r="R2290" s="784"/>
      <c r="S2290" s="478"/>
      <c r="T2290" s="478"/>
      <c r="U2290" s="851"/>
      <c r="V2290" s="852"/>
      <c r="W2290" s="890"/>
      <c r="X2290" s="902"/>
      <c r="Y2290" s="921"/>
      <c r="AA2290" s="501"/>
      <c r="AB2290" s="517"/>
      <c r="AC2290" s="518"/>
      <c r="AD2290" s="582"/>
    </row>
    <row r="2291" spans="2:30" s="494" customFormat="1">
      <c r="B2291" s="786"/>
      <c r="C2291" s="850"/>
      <c r="D2291" s="790"/>
      <c r="E2291" s="791"/>
      <c r="F2291" s="778"/>
      <c r="G2291" s="794"/>
      <c r="H2291" s="458" t="s">
        <v>220</v>
      </c>
      <c r="I2291" s="252"/>
      <c r="J2291" s="448">
        <f t="shared" si="161"/>
        <v>0</v>
      </c>
      <c r="K2291" s="439" t="e">
        <f>#REF!*(1-$O$5)</f>
        <v>#REF!</v>
      </c>
      <c r="L2291" s="797"/>
      <c r="M2291" s="800"/>
      <c r="N2291" s="778"/>
      <c r="O2291" s="778"/>
      <c r="P2291" s="781"/>
      <c r="Q2291" s="781"/>
      <c r="R2291" s="784"/>
      <c r="S2291" s="478"/>
      <c r="T2291" s="478"/>
      <c r="U2291" s="851"/>
      <c r="V2291" s="852"/>
      <c r="W2291" s="890"/>
      <c r="X2291" s="902"/>
      <c r="Y2291" s="921"/>
      <c r="AA2291" s="501"/>
      <c r="AB2291" s="517"/>
      <c r="AC2291" s="518"/>
      <c r="AD2291" s="582"/>
    </row>
    <row r="2292" spans="2:30" s="494" customFormat="1">
      <c r="B2292" s="786"/>
      <c r="C2292" s="850"/>
      <c r="D2292" s="790"/>
      <c r="E2292" s="791"/>
      <c r="F2292" s="779"/>
      <c r="G2292" s="795"/>
      <c r="H2292" s="458" t="s">
        <v>226</v>
      </c>
      <c r="I2292" s="252"/>
      <c r="J2292" s="448">
        <f t="shared" si="161"/>
        <v>0</v>
      </c>
      <c r="K2292" s="439" t="e">
        <f>#REF!*(1-$O$5)</f>
        <v>#REF!</v>
      </c>
      <c r="L2292" s="798"/>
      <c r="M2292" s="801"/>
      <c r="N2292" s="779"/>
      <c r="O2292" s="779"/>
      <c r="P2292" s="782"/>
      <c r="Q2292" s="782"/>
      <c r="R2292" s="785"/>
      <c r="S2292" s="478"/>
      <c r="T2292" s="478"/>
      <c r="U2292" s="851"/>
      <c r="V2292" s="852"/>
      <c r="W2292" s="890"/>
      <c r="X2292" s="902"/>
      <c r="Y2292" s="921"/>
      <c r="AA2292" s="501"/>
      <c r="AB2292" s="517"/>
      <c r="AC2292" s="518"/>
      <c r="AD2292" s="582"/>
    </row>
    <row r="2293" spans="2:30" s="494" customFormat="1">
      <c r="B2293" s="786">
        <v>560</v>
      </c>
      <c r="C2293" s="789" t="s">
        <v>1073</v>
      </c>
      <c r="D2293" s="790"/>
      <c r="E2293" s="791">
        <f t="shared" ref="E2293" si="165">D2293*$I$5</f>
        <v>0</v>
      </c>
      <c r="F2293" s="777">
        <f>E2293</f>
        <v>0</v>
      </c>
      <c r="G2293" s="793" t="e">
        <f>F2293*(1+$L$5)</f>
        <v>#REF!</v>
      </c>
      <c r="H2293" s="458" t="s">
        <v>207</v>
      </c>
      <c r="I2293" s="252"/>
      <c r="J2293" s="448">
        <f t="shared" si="161"/>
        <v>0</v>
      </c>
      <c r="K2293" s="439" t="e">
        <f>#REF!*(1-$O$5)</f>
        <v>#REF!</v>
      </c>
      <c r="L2293" s="796" t="e">
        <f>SUM(K2293*J2293,J2294*K2294,J2295*K2295,J2296*K2296)</f>
        <v>#REF!</v>
      </c>
      <c r="M2293" s="799">
        <v>1</v>
      </c>
      <c r="N2293" s="777" t="e">
        <f>L2293*M2293</f>
        <v>#REF!</v>
      </c>
      <c r="O2293" s="777" t="e">
        <f>N2293*(1+$R$5)</f>
        <v>#REF!</v>
      </c>
      <c r="P2293" s="780" t="e">
        <f>F2293+N2293</f>
        <v>#REF!</v>
      </c>
      <c r="Q2293" s="780" t="e">
        <f>O2293+G2293</f>
        <v>#REF!</v>
      </c>
      <c r="R2293" s="783" t="e">
        <f>Q2293*(1+$U$5)</f>
        <v>#REF!</v>
      </c>
      <c r="S2293" s="478"/>
      <c r="T2293" s="478"/>
      <c r="U2293" s="851"/>
      <c r="V2293" s="852"/>
      <c r="W2293" s="890"/>
      <c r="X2293" s="902"/>
      <c r="Y2293" s="921"/>
      <c r="AA2293" s="501"/>
      <c r="AB2293" s="517"/>
      <c r="AC2293" s="518"/>
      <c r="AD2293" s="582"/>
    </row>
    <row r="2294" spans="2:30" s="494" customFormat="1">
      <c r="B2294" s="786"/>
      <c r="C2294" s="850"/>
      <c r="D2294" s="790"/>
      <c r="E2294" s="791"/>
      <c r="F2294" s="778"/>
      <c r="G2294" s="794"/>
      <c r="H2294" s="458" t="s">
        <v>185</v>
      </c>
      <c r="I2294" s="252"/>
      <c r="J2294" s="448">
        <f t="shared" si="161"/>
        <v>0</v>
      </c>
      <c r="K2294" s="439" t="e">
        <f>#REF!*(1-$O$5)</f>
        <v>#REF!</v>
      </c>
      <c r="L2294" s="797"/>
      <c r="M2294" s="800"/>
      <c r="N2294" s="778"/>
      <c r="O2294" s="778"/>
      <c r="P2294" s="781"/>
      <c r="Q2294" s="781"/>
      <c r="R2294" s="784"/>
      <c r="S2294" s="478"/>
      <c r="T2294" s="478"/>
      <c r="U2294" s="851"/>
      <c r="V2294" s="852"/>
      <c r="W2294" s="890"/>
      <c r="X2294" s="902"/>
      <c r="Y2294" s="921"/>
      <c r="AA2294" s="501"/>
      <c r="AB2294" s="517"/>
      <c r="AC2294" s="518"/>
      <c r="AD2294" s="582"/>
    </row>
    <row r="2295" spans="2:30" s="494" customFormat="1">
      <c r="B2295" s="786"/>
      <c r="C2295" s="850"/>
      <c r="D2295" s="790"/>
      <c r="E2295" s="791"/>
      <c r="F2295" s="778"/>
      <c r="G2295" s="794"/>
      <c r="H2295" s="458" t="s">
        <v>220</v>
      </c>
      <c r="I2295" s="252"/>
      <c r="J2295" s="448">
        <f t="shared" si="161"/>
        <v>0</v>
      </c>
      <c r="K2295" s="439" t="e">
        <f>#REF!*(1-$O$5)</f>
        <v>#REF!</v>
      </c>
      <c r="L2295" s="797"/>
      <c r="M2295" s="800"/>
      <c r="N2295" s="778"/>
      <c r="O2295" s="778"/>
      <c r="P2295" s="781"/>
      <c r="Q2295" s="781"/>
      <c r="R2295" s="784"/>
      <c r="S2295" s="478"/>
      <c r="T2295" s="478"/>
      <c r="U2295" s="851"/>
      <c r="V2295" s="852"/>
      <c r="W2295" s="890"/>
      <c r="X2295" s="902"/>
      <c r="Y2295" s="921"/>
      <c r="AA2295" s="501"/>
      <c r="AB2295" s="517"/>
      <c r="AC2295" s="518"/>
      <c r="AD2295" s="582"/>
    </row>
    <row r="2296" spans="2:30" s="494" customFormat="1">
      <c r="B2296" s="786"/>
      <c r="C2296" s="850"/>
      <c r="D2296" s="790"/>
      <c r="E2296" s="791"/>
      <c r="F2296" s="779"/>
      <c r="G2296" s="795"/>
      <c r="H2296" s="458" t="s">
        <v>226</v>
      </c>
      <c r="I2296" s="252"/>
      <c r="J2296" s="448">
        <f t="shared" si="161"/>
        <v>0</v>
      </c>
      <c r="K2296" s="439" t="e">
        <f>#REF!*(1-$O$5)</f>
        <v>#REF!</v>
      </c>
      <c r="L2296" s="798"/>
      <c r="M2296" s="801"/>
      <c r="N2296" s="779"/>
      <c r="O2296" s="779"/>
      <c r="P2296" s="782"/>
      <c r="Q2296" s="782"/>
      <c r="R2296" s="785"/>
      <c r="S2296" s="478"/>
      <c r="T2296" s="478"/>
      <c r="U2296" s="851"/>
      <c r="V2296" s="852"/>
      <c r="W2296" s="890"/>
      <c r="X2296" s="902"/>
      <c r="Y2296" s="921"/>
      <c r="AA2296" s="501"/>
      <c r="AB2296" s="517"/>
      <c r="AC2296" s="518"/>
      <c r="AD2296" s="582"/>
    </row>
    <row r="2297" spans="2:30" s="494" customFormat="1">
      <c r="B2297" s="786">
        <v>561</v>
      </c>
      <c r="C2297" s="789" t="s">
        <v>1074</v>
      </c>
      <c r="D2297" s="790"/>
      <c r="E2297" s="791">
        <f t="shared" ref="E2297" si="166">D2297*$I$5</f>
        <v>0</v>
      </c>
      <c r="F2297" s="777">
        <f>E2297</f>
        <v>0</v>
      </c>
      <c r="G2297" s="793" t="e">
        <f>F2297*(1+$L$5)</f>
        <v>#REF!</v>
      </c>
      <c r="H2297" s="458" t="s">
        <v>207</v>
      </c>
      <c r="I2297" s="252"/>
      <c r="J2297" s="448">
        <f t="shared" si="161"/>
        <v>0</v>
      </c>
      <c r="K2297" s="439" t="e">
        <f>#REF!*(1-$O$5)</f>
        <v>#REF!</v>
      </c>
      <c r="L2297" s="796" t="e">
        <f>SUM(K2297*J2297,J2298*K2298,J2299*K2299,J2300*K2300)</f>
        <v>#REF!</v>
      </c>
      <c r="M2297" s="799">
        <v>1</v>
      </c>
      <c r="N2297" s="777" t="e">
        <f>L2297*M2297</f>
        <v>#REF!</v>
      </c>
      <c r="O2297" s="777" t="e">
        <f>N2297*(1+$R$5)</f>
        <v>#REF!</v>
      </c>
      <c r="P2297" s="780" t="e">
        <f>F2297+N2297</f>
        <v>#REF!</v>
      </c>
      <c r="Q2297" s="780" t="e">
        <f>O2297+G2297</f>
        <v>#REF!</v>
      </c>
      <c r="R2297" s="783" t="e">
        <f>Q2297*(1+$U$5)</f>
        <v>#REF!</v>
      </c>
      <c r="S2297" s="478"/>
      <c r="T2297" s="478"/>
      <c r="U2297" s="851"/>
      <c r="V2297" s="852"/>
      <c r="W2297" s="890"/>
      <c r="X2297" s="902"/>
      <c r="Y2297" s="921"/>
      <c r="AA2297" s="501"/>
      <c r="AB2297" s="517"/>
      <c r="AC2297" s="518"/>
      <c r="AD2297" s="582"/>
    </row>
    <row r="2298" spans="2:30" s="494" customFormat="1">
      <c r="B2298" s="786"/>
      <c r="C2298" s="850"/>
      <c r="D2298" s="790"/>
      <c r="E2298" s="791"/>
      <c r="F2298" s="778"/>
      <c r="G2298" s="794"/>
      <c r="H2298" s="458" t="s">
        <v>185</v>
      </c>
      <c r="I2298" s="252"/>
      <c r="J2298" s="448">
        <f t="shared" si="161"/>
        <v>0</v>
      </c>
      <c r="K2298" s="439" t="e">
        <f>#REF!*(1-$O$5)</f>
        <v>#REF!</v>
      </c>
      <c r="L2298" s="797"/>
      <c r="M2298" s="800"/>
      <c r="N2298" s="778"/>
      <c r="O2298" s="778"/>
      <c r="P2298" s="781"/>
      <c r="Q2298" s="781"/>
      <c r="R2298" s="784"/>
      <c r="S2298" s="478"/>
      <c r="T2298" s="478"/>
      <c r="U2298" s="851"/>
      <c r="V2298" s="852"/>
      <c r="W2298" s="890"/>
      <c r="X2298" s="902"/>
      <c r="Y2298" s="921"/>
      <c r="AA2298" s="501"/>
      <c r="AB2298" s="517"/>
      <c r="AC2298" s="518"/>
      <c r="AD2298" s="582"/>
    </row>
    <row r="2299" spans="2:30" s="494" customFormat="1">
      <c r="B2299" s="786"/>
      <c r="C2299" s="850"/>
      <c r="D2299" s="790"/>
      <c r="E2299" s="791"/>
      <c r="F2299" s="778"/>
      <c r="G2299" s="794"/>
      <c r="H2299" s="458" t="s">
        <v>220</v>
      </c>
      <c r="I2299" s="252"/>
      <c r="J2299" s="448">
        <f t="shared" si="161"/>
        <v>0</v>
      </c>
      <c r="K2299" s="439" t="e">
        <f>#REF!*(1-$O$5)</f>
        <v>#REF!</v>
      </c>
      <c r="L2299" s="797"/>
      <c r="M2299" s="800"/>
      <c r="N2299" s="778"/>
      <c r="O2299" s="778"/>
      <c r="P2299" s="781"/>
      <c r="Q2299" s="781"/>
      <c r="R2299" s="784"/>
      <c r="S2299" s="478"/>
      <c r="T2299" s="478"/>
      <c r="U2299" s="851"/>
      <c r="V2299" s="852"/>
      <c r="W2299" s="890"/>
      <c r="X2299" s="902"/>
      <c r="Y2299" s="921"/>
      <c r="AA2299" s="501"/>
      <c r="AB2299" s="517"/>
      <c r="AC2299" s="518"/>
      <c r="AD2299" s="582"/>
    </row>
    <row r="2300" spans="2:30" s="494" customFormat="1">
      <c r="B2300" s="786"/>
      <c r="C2300" s="850"/>
      <c r="D2300" s="790"/>
      <c r="E2300" s="791"/>
      <c r="F2300" s="779"/>
      <c r="G2300" s="795"/>
      <c r="H2300" s="458" t="s">
        <v>226</v>
      </c>
      <c r="I2300" s="252"/>
      <c r="J2300" s="448">
        <f t="shared" si="161"/>
        <v>0</v>
      </c>
      <c r="K2300" s="439" t="e">
        <f>#REF!*(1-$O$5)</f>
        <v>#REF!</v>
      </c>
      <c r="L2300" s="798"/>
      <c r="M2300" s="801"/>
      <c r="N2300" s="779"/>
      <c r="O2300" s="779"/>
      <c r="P2300" s="782"/>
      <c r="Q2300" s="782"/>
      <c r="R2300" s="785"/>
      <c r="S2300" s="478"/>
      <c r="T2300" s="478"/>
      <c r="U2300" s="851"/>
      <c r="V2300" s="852"/>
      <c r="W2300" s="890"/>
      <c r="X2300" s="902"/>
      <c r="Y2300" s="921"/>
      <c r="AA2300" s="501"/>
      <c r="AB2300" s="517"/>
      <c r="AC2300" s="518"/>
      <c r="AD2300" s="582"/>
    </row>
    <row r="2301" spans="2:30" s="494" customFormat="1">
      <c r="B2301" s="786">
        <v>562</v>
      </c>
      <c r="C2301" s="789" t="s">
        <v>1075</v>
      </c>
      <c r="D2301" s="790"/>
      <c r="E2301" s="791">
        <f t="shared" ref="E2301" si="167">D2301*$I$5</f>
        <v>0</v>
      </c>
      <c r="F2301" s="777">
        <f>E2301</f>
        <v>0</v>
      </c>
      <c r="G2301" s="793" t="e">
        <f>F2301*(1+$L$5)</f>
        <v>#REF!</v>
      </c>
      <c r="H2301" s="458" t="s">
        <v>207</v>
      </c>
      <c r="I2301" s="252"/>
      <c r="J2301" s="448">
        <f t="shared" si="161"/>
        <v>0</v>
      </c>
      <c r="K2301" s="439" t="e">
        <f>#REF!*(1-$O$5)</f>
        <v>#REF!</v>
      </c>
      <c r="L2301" s="796" t="e">
        <f>SUM(K2301*J2301,J2302*K2302,J2303*K2303,J2304*K2304)</f>
        <v>#REF!</v>
      </c>
      <c r="M2301" s="799">
        <v>1</v>
      </c>
      <c r="N2301" s="777" t="e">
        <f>L2301*M2301</f>
        <v>#REF!</v>
      </c>
      <c r="O2301" s="777" t="e">
        <f>N2301*(1+$R$5)</f>
        <v>#REF!</v>
      </c>
      <c r="P2301" s="780" t="e">
        <f>F2301+N2301</f>
        <v>#REF!</v>
      </c>
      <c r="Q2301" s="780" t="e">
        <f>O2301+G2301</f>
        <v>#REF!</v>
      </c>
      <c r="R2301" s="783" t="e">
        <f>Q2301*(1+$U$5)</f>
        <v>#REF!</v>
      </c>
      <c r="S2301" s="478"/>
      <c r="T2301" s="478"/>
      <c r="U2301" s="851"/>
      <c r="V2301" s="852"/>
      <c r="W2301" s="890"/>
      <c r="X2301" s="902"/>
      <c r="Y2301" s="921"/>
      <c r="AA2301" s="501"/>
      <c r="AB2301" s="517"/>
      <c r="AC2301" s="518"/>
      <c r="AD2301" s="582"/>
    </row>
    <row r="2302" spans="2:30" s="494" customFormat="1">
      <c r="B2302" s="786"/>
      <c r="C2302" s="850"/>
      <c r="D2302" s="790"/>
      <c r="E2302" s="791"/>
      <c r="F2302" s="778"/>
      <c r="G2302" s="794"/>
      <c r="H2302" s="458" t="s">
        <v>185</v>
      </c>
      <c r="I2302" s="252"/>
      <c r="J2302" s="448">
        <f t="shared" si="161"/>
        <v>0</v>
      </c>
      <c r="K2302" s="439" t="e">
        <f>#REF!*(1-$O$5)</f>
        <v>#REF!</v>
      </c>
      <c r="L2302" s="797"/>
      <c r="M2302" s="800"/>
      <c r="N2302" s="778"/>
      <c r="O2302" s="778"/>
      <c r="P2302" s="781"/>
      <c r="Q2302" s="781"/>
      <c r="R2302" s="784"/>
      <c r="S2302" s="478"/>
      <c r="T2302" s="478"/>
      <c r="U2302" s="851"/>
      <c r="V2302" s="852"/>
      <c r="W2302" s="890"/>
      <c r="X2302" s="902"/>
      <c r="Y2302" s="921"/>
      <c r="AA2302" s="501"/>
      <c r="AB2302" s="517"/>
      <c r="AC2302" s="518"/>
      <c r="AD2302" s="582"/>
    </row>
    <row r="2303" spans="2:30" s="494" customFormat="1">
      <c r="B2303" s="786"/>
      <c r="C2303" s="850"/>
      <c r="D2303" s="790"/>
      <c r="E2303" s="791"/>
      <c r="F2303" s="778"/>
      <c r="G2303" s="794"/>
      <c r="H2303" s="458" t="s">
        <v>220</v>
      </c>
      <c r="I2303" s="252"/>
      <c r="J2303" s="448">
        <f t="shared" si="161"/>
        <v>0</v>
      </c>
      <c r="K2303" s="439" t="e">
        <f>#REF!*(1-$O$5)</f>
        <v>#REF!</v>
      </c>
      <c r="L2303" s="797"/>
      <c r="M2303" s="800"/>
      <c r="N2303" s="778"/>
      <c r="O2303" s="778"/>
      <c r="P2303" s="781"/>
      <c r="Q2303" s="781"/>
      <c r="R2303" s="784"/>
      <c r="S2303" s="478"/>
      <c r="T2303" s="478"/>
      <c r="U2303" s="851"/>
      <c r="V2303" s="852"/>
      <c r="W2303" s="890"/>
      <c r="X2303" s="902"/>
      <c r="Y2303" s="921"/>
      <c r="AA2303" s="501"/>
      <c r="AB2303" s="517"/>
      <c r="AC2303" s="518"/>
      <c r="AD2303" s="582"/>
    </row>
    <row r="2304" spans="2:30" s="494" customFormat="1">
      <c r="B2304" s="786"/>
      <c r="C2304" s="850"/>
      <c r="D2304" s="790"/>
      <c r="E2304" s="791"/>
      <c r="F2304" s="779"/>
      <c r="G2304" s="795"/>
      <c r="H2304" s="458" t="s">
        <v>226</v>
      </c>
      <c r="I2304" s="252"/>
      <c r="J2304" s="448">
        <f t="shared" si="161"/>
        <v>0</v>
      </c>
      <c r="K2304" s="439" t="e">
        <f>#REF!*(1-$O$5)</f>
        <v>#REF!</v>
      </c>
      <c r="L2304" s="798"/>
      <c r="M2304" s="801"/>
      <c r="N2304" s="779"/>
      <c r="O2304" s="779"/>
      <c r="P2304" s="782"/>
      <c r="Q2304" s="782"/>
      <c r="R2304" s="785"/>
      <c r="S2304" s="478"/>
      <c r="T2304" s="478"/>
      <c r="U2304" s="851"/>
      <c r="V2304" s="852"/>
      <c r="W2304" s="890"/>
      <c r="X2304" s="902"/>
      <c r="Y2304" s="921"/>
      <c r="AA2304" s="501"/>
      <c r="AB2304" s="517"/>
      <c r="AC2304" s="518"/>
      <c r="AD2304" s="582"/>
    </row>
    <row r="2305" spans="2:30" s="494" customFormat="1">
      <c r="B2305" s="786">
        <v>563</v>
      </c>
      <c r="C2305" s="789" t="s">
        <v>1076</v>
      </c>
      <c r="D2305" s="790"/>
      <c r="E2305" s="791">
        <f t="shared" ref="E2305" si="168">D2305*$I$5</f>
        <v>0</v>
      </c>
      <c r="F2305" s="777">
        <f>E2305</f>
        <v>0</v>
      </c>
      <c r="G2305" s="793" t="e">
        <f>F2305*(1+$L$5)</f>
        <v>#REF!</v>
      </c>
      <c r="H2305" s="458" t="s">
        <v>207</v>
      </c>
      <c r="I2305" s="252"/>
      <c r="J2305" s="448">
        <f t="shared" si="161"/>
        <v>0</v>
      </c>
      <c r="K2305" s="439" t="e">
        <f>#REF!*(1-$O$5)</f>
        <v>#REF!</v>
      </c>
      <c r="L2305" s="796" t="e">
        <f>SUM(K2305*J2305,J2306*K2306,J2307*K2307,J2308*K2308)</f>
        <v>#REF!</v>
      </c>
      <c r="M2305" s="799">
        <v>1</v>
      </c>
      <c r="N2305" s="777" t="e">
        <f>L2305*M2305</f>
        <v>#REF!</v>
      </c>
      <c r="O2305" s="777" t="e">
        <f>N2305*(1+$R$5)</f>
        <v>#REF!</v>
      </c>
      <c r="P2305" s="780" t="e">
        <f>F2305+N2305</f>
        <v>#REF!</v>
      </c>
      <c r="Q2305" s="780" t="e">
        <f>O2305+G2305</f>
        <v>#REF!</v>
      </c>
      <c r="R2305" s="783" t="e">
        <f>Q2305*(1+$U$5)</f>
        <v>#REF!</v>
      </c>
      <c r="S2305" s="478"/>
      <c r="T2305" s="478"/>
      <c r="U2305" s="851"/>
      <c r="V2305" s="852"/>
      <c r="W2305" s="890"/>
      <c r="X2305" s="902"/>
      <c r="Y2305" s="921"/>
      <c r="AA2305" s="501"/>
      <c r="AB2305" s="517"/>
      <c r="AC2305" s="518"/>
      <c r="AD2305" s="582"/>
    </row>
    <row r="2306" spans="2:30" s="494" customFormat="1">
      <c r="B2306" s="786"/>
      <c r="C2306" s="850"/>
      <c r="D2306" s="790"/>
      <c r="E2306" s="791"/>
      <c r="F2306" s="778"/>
      <c r="G2306" s="794"/>
      <c r="H2306" s="458" t="s">
        <v>185</v>
      </c>
      <c r="I2306" s="252"/>
      <c r="J2306" s="448">
        <f t="shared" si="161"/>
        <v>0</v>
      </c>
      <c r="K2306" s="439" t="e">
        <f>#REF!*(1-$O$5)</f>
        <v>#REF!</v>
      </c>
      <c r="L2306" s="797"/>
      <c r="M2306" s="800"/>
      <c r="N2306" s="778"/>
      <c r="O2306" s="778"/>
      <c r="P2306" s="781"/>
      <c r="Q2306" s="781"/>
      <c r="R2306" s="784"/>
      <c r="S2306" s="478"/>
      <c r="T2306" s="478"/>
      <c r="U2306" s="851"/>
      <c r="V2306" s="852"/>
      <c r="W2306" s="890"/>
      <c r="X2306" s="902"/>
      <c r="Y2306" s="921"/>
      <c r="AA2306" s="501"/>
      <c r="AB2306" s="517"/>
      <c r="AC2306" s="518"/>
      <c r="AD2306" s="582"/>
    </row>
    <row r="2307" spans="2:30" s="494" customFormat="1">
      <c r="B2307" s="786"/>
      <c r="C2307" s="850"/>
      <c r="D2307" s="790"/>
      <c r="E2307" s="791"/>
      <c r="F2307" s="778"/>
      <c r="G2307" s="794"/>
      <c r="H2307" s="458" t="s">
        <v>220</v>
      </c>
      <c r="I2307" s="252"/>
      <c r="J2307" s="448">
        <f t="shared" si="161"/>
        <v>0</v>
      </c>
      <c r="K2307" s="439" t="e">
        <f>#REF!*(1-$O$5)</f>
        <v>#REF!</v>
      </c>
      <c r="L2307" s="797"/>
      <c r="M2307" s="800"/>
      <c r="N2307" s="778"/>
      <c r="O2307" s="778"/>
      <c r="P2307" s="781"/>
      <c r="Q2307" s="781"/>
      <c r="R2307" s="784"/>
      <c r="S2307" s="478"/>
      <c r="T2307" s="478"/>
      <c r="U2307" s="851"/>
      <c r="V2307" s="852"/>
      <c r="W2307" s="890"/>
      <c r="X2307" s="902"/>
      <c r="Y2307" s="921"/>
      <c r="AA2307" s="501"/>
      <c r="AB2307" s="517"/>
      <c r="AC2307" s="518"/>
      <c r="AD2307" s="582"/>
    </row>
    <row r="2308" spans="2:30" s="494" customFormat="1">
      <c r="B2308" s="786"/>
      <c r="C2308" s="850"/>
      <c r="D2308" s="790"/>
      <c r="E2308" s="791"/>
      <c r="F2308" s="779"/>
      <c r="G2308" s="795"/>
      <c r="H2308" s="458" t="s">
        <v>226</v>
      </c>
      <c r="I2308" s="252"/>
      <c r="J2308" s="448">
        <f t="shared" si="161"/>
        <v>0</v>
      </c>
      <c r="K2308" s="439" t="e">
        <f>#REF!*(1-$O$5)</f>
        <v>#REF!</v>
      </c>
      <c r="L2308" s="798"/>
      <c r="M2308" s="801"/>
      <c r="N2308" s="779"/>
      <c r="O2308" s="779"/>
      <c r="P2308" s="782"/>
      <c r="Q2308" s="782"/>
      <c r="R2308" s="785"/>
      <c r="S2308" s="478"/>
      <c r="T2308" s="478"/>
      <c r="U2308" s="851"/>
      <c r="V2308" s="852"/>
      <c r="W2308" s="890"/>
      <c r="X2308" s="902"/>
      <c r="Y2308" s="921"/>
      <c r="AA2308" s="501"/>
      <c r="AB2308" s="517"/>
      <c r="AC2308" s="518"/>
      <c r="AD2308" s="582"/>
    </row>
    <row r="2309" spans="2:30" s="494" customFormat="1">
      <c r="B2309" s="786">
        <v>564</v>
      </c>
      <c r="C2309" s="789" t="s">
        <v>1077</v>
      </c>
      <c r="D2309" s="790"/>
      <c r="E2309" s="791">
        <f t="shared" ref="E2309" si="169">D2309*$I$5</f>
        <v>0</v>
      </c>
      <c r="F2309" s="777">
        <f>E2309</f>
        <v>0</v>
      </c>
      <c r="G2309" s="793" t="e">
        <f>F2309*(1+$L$5)</f>
        <v>#REF!</v>
      </c>
      <c r="H2309" s="458" t="s">
        <v>207</v>
      </c>
      <c r="I2309" s="252"/>
      <c r="J2309" s="448">
        <f t="shared" si="161"/>
        <v>0</v>
      </c>
      <c r="K2309" s="439" t="e">
        <f>#REF!*(1-$O$5)</f>
        <v>#REF!</v>
      </c>
      <c r="L2309" s="796" t="e">
        <f>SUM(K2309*J2309,J2310*K2310,J2311*K2311,J2312*K2312)</f>
        <v>#REF!</v>
      </c>
      <c r="M2309" s="799">
        <v>1</v>
      </c>
      <c r="N2309" s="777" t="e">
        <f>L2309*M2309</f>
        <v>#REF!</v>
      </c>
      <c r="O2309" s="777" t="e">
        <f>N2309*(1+$R$5)</f>
        <v>#REF!</v>
      </c>
      <c r="P2309" s="780" t="e">
        <f>F2309+N2309</f>
        <v>#REF!</v>
      </c>
      <c r="Q2309" s="780" t="e">
        <f>O2309+G2309</f>
        <v>#REF!</v>
      </c>
      <c r="R2309" s="783" t="e">
        <f>Q2309*(1+$U$5)</f>
        <v>#REF!</v>
      </c>
      <c r="S2309" s="478"/>
      <c r="T2309" s="478"/>
      <c r="U2309" s="851"/>
      <c r="V2309" s="852"/>
      <c r="W2309" s="890"/>
      <c r="X2309" s="902"/>
      <c r="Y2309" s="921"/>
      <c r="AA2309" s="501"/>
      <c r="AB2309" s="517"/>
      <c r="AC2309" s="518"/>
      <c r="AD2309" s="582"/>
    </row>
    <row r="2310" spans="2:30" s="494" customFormat="1">
      <c r="B2310" s="786"/>
      <c r="C2310" s="850"/>
      <c r="D2310" s="790"/>
      <c r="E2310" s="791"/>
      <c r="F2310" s="778"/>
      <c r="G2310" s="794"/>
      <c r="H2310" s="458" t="s">
        <v>185</v>
      </c>
      <c r="I2310" s="252"/>
      <c r="J2310" s="448">
        <f t="shared" si="161"/>
        <v>0</v>
      </c>
      <c r="K2310" s="439" t="e">
        <f>#REF!*(1-$O$5)</f>
        <v>#REF!</v>
      </c>
      <c r="L2310" s="797"/>
      <c r="M2310" s="800"/>
      <c r="N2310" s="778"/>
      <c r="O2310" s="778"/>
      <c r="P2310" s="781"/>
      <c r="Q2310" s="781"/>
      <c r="R2310" s="784"/>
      <c r="S2310" s="478"/>
      <c r="T2310" s="478"/>
      <c r="U2310" s="851"/>
      <c r="V2310" s="852"/>
      <c r="W2310" s="890"/>
      <c r="X2310" s="902"/>
      <c r="Y2310" s="921"/>
      <c r="AA2310" s="501"/>
      <c r="AB2310" s="517"/>
      <c r="AC2310" s="518"/>
      <c r="AD2310" s="582"/>
    </row>
    <row r="2311" spans="2:30" s="494" customFormat="1">
      <c r="B2311" s="786"/>
      <c r="C2311" s="850"/>
      <c r="D2311" s="790"/>
      <c r="E2311" s="791"/>
      <c r="F2311" s="778"/>
      <c r="G2311" s="794"/>
      <c r="H2311" s="458" t="s">
        <v>220</v>
      </c>
      <c r="I2311" s="252"/>
      <c r="J2311" s="448">
        <f t="shared" si="161"/>
        <v>0</v>
      </c>
      <c r="K2311" s="439" t="e">
        <f>#REF!*(1-$O$5)</f>
        <v>#REF!</v>
      </c>
      <c r="L2311" s="797"/>
      <c r="M2311" s="800"/>
      <c r="N2311" s="778"/>
      <c r="O2311" s="778"/>
      <c r="P2311" s="781"/>
      <c r="Q2311" s="781"/>
      <c r="R2311" s="784"/>
      <c r="S2311" s="478"/>
      <c r="T2311" s="478"/>
      <c r="U2311" s="851"/>
      <c r="V2311" s="852"/>
      <c r="W2311" s="890"/>
      <c r="X2311" s="902"/>
      <c r="Y2311" s="921"/>
      <c r="AA2311" s="501"/>
      <c r="AB2311" s="517"/>
      <c r="AC2311" s="518"/>
      <c r="AD2311" s="582"/>
    </row>
    <row r="2312" spans="2:30" s="494" customFormat="1">
      <c r="B2312" s="786"/>
      <c r="C2312" s="850"/>
      <c r="D2312" s="790"/>
      <c r="E2312" s="791"/>
      <c r="F2312" s="779"/>
      <c r="G2312" s="795"/>
      <c r="H2312" s="458" t="s">
        <v>226</v>
      </c>
      <c r="I2312" s="252"/>
      <c r="J2312" s="448">
        <f t="shared" si="161"/>
        <v>0</v>
      </c>
      <c r="K2312" s="439" t="e">
        <f>#REF!*(1-$O$5)</f>
        <v>#REF!</v>
      </c>
      <c r="L2312" s="798"/>
      <c r="M2312" s="801"/>
      <c r="N2312" s="779"/>
      <c r="O2312" s="779"/>
      <c r="P2312" s="782"/>
      <c r="Q2312" s="782"/>
      <c r="R2312" s="785"/>
      <c r="S2312" s="478"/>
      <c r="T2312" s="478"/>
      <c r="U2312" s="851"/>
      <c r="V2312" s="852"/>
      <c r="W2312" s="890"/>
      <c r="X2312" s="902"/>
      <c r="Y2312" s="921"/>
      <c r="AA2312" s="501"/>
      <c r="AB2312" s="517"/>
      <c r="AC2312" s="518"/>
      <c r="AD2312" s="582"/>
    </row>
    <row r="2313" spans="2:30" s="494" customFormat="1">
      <c r="B2313" s="786">
        <v>565</v>
      </c>
      <c r="C2313" s="789" t="s">
        <v>1078</v>
      </c>
      <c r="D2313" s="790"/>
      <c r="E2313" s="791">
        <f t="shared" ref="E2313" si="170">D2313*$I$5</f>
        <v>0</v>
      </c>
      <c r="F2313" s="777">
        <f>E2313</f>
        <v>0</v>
      </c>
      <c r="G2313" s="793" t="e">
        <f>F2313*(1+$L$5)</f>
        <v>#REF!</v>
      </c>
      <c r="H2313" s="458" t="s">
        <v>207</v>
      </c>
      <c r="I2313" s="252"/>
      <c r="J2313" s="448">
        <f t="shared" si="161"/>
        <v>0</v>
      </c>
      <c r="K2313" s="439" t="e">
        <f>#REF!*(1-$O$5)</f>
        <v>#REF!</v>
      </c>
      <c r="L2313" s="796" t="e">
        <f>SUM(K2313*J2313,J2314*K2314,J2315*K2315,J2316*K2316)</f>
        <v>#REF!</v>
      </c>
      <c r="M2313" s="799">
        <v>1</v>
      </c>
      <c r="N2313" s="777" t="e">
        <f>L2313*M2313</f>
        <v>#REF!</v>
      </c>
      <c r="O2313" s="777" t="e">
        <f>N2313*(1+$R$5)</f>
        <v>#REF!</v>
      </c>
      <c r="P2313" s="780" t="e">
        <f>F2313+N2313</f>
        <v>#REF!</v>
      </c>
      <c r="Q2313" s="780" t="e">
        <f>O2313+G2313</f>
        <v>#REF!</v>
      </c>
      <c r="R2313" s="783" t="e">
        <f>Q2313*(1+$U$5)</f>
        <v>#REF!</v>
      </c>
      <c r="S2313" s="478"/>
      <c r="T2313" s="478"/>
      <c r="U2313" s="851"/>
      <c r="V2313" s="852"/>
      <c r="W2313" s="890"/>
      <c r="X2313" s="902"/>
      <c r="Y2313" s="921"/>
      <c r="AA2313" s="501"/>
      <c r="AB2313" s="517"/>
      <c r="AC2313" s="518"/>
      <c r="AD2313" s="582"/>
    </row>
    <row r="2314" spans="2:30" s="494" customFormat="1">
      <c r="B2314" s="786"/>
      <c r="C2314" s="850"/>
      <c r="D2314" s="790"/>
      <c r="E2314" s="791"/>
      <c r="F2314" s="778"/>
      <c r="G2314" s="794"/>
      <c r="H2314" s="458" t="s">
        <v>185</v>
      </c>
      <c r="I2314" s="252"/>
      <c r="J2314" s="448">
        <f t="shared" si="161"/>
        <v>0</v>
      </c>
      <c r="K2314" s="439" t="e">
        <f>#REF!*(1-$O$5)</f>
        <v>#REF!</v>
      </c>
      <c r="L2314" s="797"/>
      <c r="M2314" s="800"/>
      <c r="N2314" s="778"/>
      <c r="O2314" s="778"/>
      <c r="P2314" s="781"/>
      <c r="Q2314" s="781"/>
      <c r="R2314" s="784"/>
      <c r="S2314" s="478"/>
      <c r="T2314" s="478"/>
      <c r="U2314" s="851"/>
      <c r="V2314" s="852"/>
      <c r="W2314" s="890"/>
      <c r="X2314" s="902"/>
      <c r="Y2314" s="921"/>
      <c r="AA2314" s="501"/>
      <c r="AB2314" s="517"/>
      <c r="AC2314" s="518"/>
      <c r="AD2314" s="582"/>
    </row>
    <row r="2315" spans="2:30" s="494" customFormat="1">
      <c r="B2315" s="786"/>
      <c r="C2315" s="850"/>
      <c r="D2315" s="790"/>
      <c r="E2315" s="791"/>
      <c r="F2315" s="778"/>
      <c r="G2315" s="794"/>
      <c r="H2315" s="458" t="s">
        <v>220</v>
      </c>
      <c r="I2315" s="252"/>
      <c r="J2315" s="448">
        <f t="shared" si="161"/>
        <v>0</v>
      </c>
      <c r="K2315" s="439" t="e">
        <f>#REF!*(1-$O$5)</f>
        <v>#REF!</v>
      </c>
      <c r="L2315" s="797"/>
      <c r="M2315" s="800"/>
      <c r="N2315" s="778"/>
      <c r="O2315" s="778"/>
      <c r="P2315" s="781"/>
      <c r="Q2315" s="781"/>
      <c r="R2315" s="784"/>
      <c r="S2315" s="478"/>
      <c r="T2315" s="478"/>
      <c r="U2315" s="851"/>
      <c r="V2315" s="852"/>
      <c r="W2315" s="890"/>
      <c r="X2315" s="902"/>
      <c r="Y2315" s="921"/>
      <c r="AA2315" s="501"/>
      <c r="AB2315" s="517"/>
      <c r="AC2315" s="518"/>
      <c r="AD2315" s="582"/>
    </row>
    <row r="2316" spans="2:30" s="494" customFormat="1">
      <c r="B2316" s="786"/>
      <c r="C2316" s="850"/>
      <c r="D2316" s="790"/>
      <c r="E2316" s="791"/>
      <c r="F2316" s="779"/>
      <c r="G2316" s="795"/>
      <c r="H2316" s="458" t="s">
        <v>226</v>
      </c>
      <c r="I2316" s="252"/>
      <c r="J2316" s="448">
        <f t="shared" si="161"/>
        <v>0</v>
      </c>
      <c r="K2316" s="439" t="e">
        <f>#REF!*(1-$O$5)</f>
        <v>#REF!</v>
      </c>
      <c r="L2316" s="798"/>
      <c r="M2316" s="801"/>
      <c r="N2316" s="779"/>
      <c r="O2316" s="779"/>
      <c r="P2316" s="782"/>
      <c r="Q2316" s="782"/>
      <c r="R2316" s="785"/>
      <c r="S2316" s="478"/>
      <c r="T2316" s="478"/>
      <c r="U2316" s="851"/>
      <c r="V2316" s="852"/>
      <c r="W2316" s="890"/>
      <c r="X2316" s="902"/>
      <c r="Y2316" s="921"/>
      <c r="AA2316" s="501"/>
      <c r="AB2316" s="517"/>
      <c r="AC2316" s="518"/>
      <c r="AD2316" s="582"/>
    </row>
    <row r="2317" spans="2:30" s="494" customFormat="1">
      <c r="B2317" s="786">
        <v>566</v>
      </c>
      <c r="C2317" s="789" t="s">
        <v>1079</v>
      </c>
      <c r="D2317" s="790"/>
      <c r="E2317" s="791">
        <f t="shared" ref="E2317" si="171">D2317*$I$5</f>
        <v>0</v>
      </c>
      <c r="F2317" s="777">
        <f>E2317</f>
        <v>0</v>
      </c>
      <c r="G2317" s="793" t="e">
        <f>F2317*(1+$L$5)</f>
        <v>#REF!</v>
      </c>
      <c r="H2317" s="458" t="s">
        <v>207</v>
      </c>
      <c r="I2317" s="252"/>
      <c r="J2317" s="448">
        <f t="shared" si="161"/>
        <v>0</v>
      </c>
      <c r="K2317" s="439" t="e">
        <f>#REF!*(1-$O$5)</f>
        <v>#REF!</v>
      </c>
      <c r="L2317" s="796" t="e">
        <f>SUM(K2317*J2317,J2318*K2318,J2319*K2319,J2320*K2320)</f>
        <v>#REF!</v>
      </c>
      <c r="M2317" s="799">
        <v>1</v>
      </c>
      <c r="N2317" s="777" t="e">
        <f>L2317*M2317</f>
        <v>#REF!</v>
      </c>
      <c r="O2317" s="777" t="e">
        <f>N2317*(1+$R$5)</f>
        <v>#REF!</v>
      </c>
      <c r="P2317" s="780" t="e">
        <f>F2317+N2317</f>
        <v>#REF!</v>
      </c>
      <c r="Q2317" s="780" t="e">
        <f>O2317+G2317</f>
        <v>#REF!</v>
      </c>
      <c r="R2317" s="783" t="e">
        <f>Q2317*(1+$U$5)</f>
        <v>#REF!</v>
      </c>
      <c r="S2317" s="478"/>
      <c r="T2317" s="478"/>
      <c r="U2317" s="851"/>
      <c r="V2317" s="852"/>
      <c r="W2317" s="890"/>
      <c r="X2317" s="902"/>
      <c r="Y2317" s="921"/>
      <c r="AA2317" s="501"/>
      <c r="AB2317" s="517"/>
      <c r="AC2317" s="518"/>
      <c r="AD2317" s="582"/>
    </row>
    <row r="2318" spans="2:30" s="494" customFormat="1">
      <c r="B2318" s="786"/>
      <c r="C2318" s="850"/>
      <c r="D2318" s="790"/>
      <c r="E2318" s="791"/>
      <c r="F2318" s="778"/>
      <c r="G2318" s="794"/>
      <c r="H2318" s="458" t="s">
        <v>185</v>
      </c>
      <c r="I2318" s="252"/>
      <c r="J2318" s="448">
        <f t="shared" si="161"/>
        <v>0</v>
      </c>
      <c r="K2318" s="439" t="e">
        <f>#REF!*(1-$O$5)</f>
        <v>#REF!</v>
      </c>
      <c r="L2318" s="797"/>
      <c r="M2318" s="800"/>
      <c r="N2318" s="778"/>
      <c r="O2318" s="778"/>
      <c r="P2318" s="781"/>
      <c r="Q2318" s="781"/>
      <c r="R2318" s="784"/>
      <c r="S2318" s="478"/>
      <c r="T2318" s="478"/>
      <c r="U2318" s="851"/>
      <c r="V2318" s="852"/>
      <c r="W2318" s="890"/>
      <c r="X2318" s="902"/>
      <c r="Y2318" s="921"/>
      <c r="AA2318" s="501"/>
      <c r="AB2318" s="517"/>
      <c r="AC2318" s="518"/>
      <c r="AD2318" s="582"/>
    </row>
    <row r="2319" spans="2:30" s="494" customFormat="1">
      <c r="B2319" s="786"/>
      <c r="C2319" s="850"/>
      <c r="D2319" s="790"/>
      <c r="E2319" s="791"/>
      <c r="F2319" s="778"/>
      <c r="G2319" s="794"/>
      <c r="H2319" s="458" t="s">
        <v>220</v>
      </c>
      <c r="I2319" s="252"/>
      <c r="J2319" s="448">
        <f t="shared" si="161"/>
        <v>0</v>
      </c>
      <c r="K2319" s="439" t="e">
        <f>#REF!*(1-$O$5)</f>
        <v>#REF!</v>
      </c>
      <c r="L2319" s="797"/>
      <c r="M2319" s="800"/>
      <c r="N2319" s="778"/>
      <c r="O2319" s="778"/>
      <c r="P2319" s="781"/>
      <c r="Q2319" s="781"/>
      <c r="R2319" s="784"/>
      <c r="S2319" s="478"/>
      <c r="T2319" s="478"/>
      <c r="U2319" s="851"/>
      <c r="V2319" s="852"/>
      <c r="W2319" s="890"/>
      <c r="X2319" s="902"/>
      <c r="Y2319" s="921"/>
      <c r="AA2319" s="501"/>
      <c r="AB2319" s="517"/>
      <c r="AC2319" s="518"/>
      <c r="AD2319" s="582"/>
    </row>
    <row r="2320" spans="2:30" s="494" customFormat="1">
      <c r="B2320" s="786"/>
      <c r="C2320" s="850"/>
      <c r="D2320" s="790"/>
      <c r="E2320" s="791"/>
      <c r="F2320" s="779"/>
      <c r="G2320" s="795"/>
      <c r="H2320" s="458" t="s">
        <v>226</v>
      </c>
      <c r="I2320" s="252"/>
      <c r="J2320" s="448">
        <f t="shared" si="161"/>
        <v>0</v>
      </c>
      <c r="K2320" s="439" t="e">
        <f>#REF!*(1-$O$5)</f>
        <v>#REF!</v>
      </c>
      <c r="L2320" s="798"/>
      <c r="M2320" s="801"/>
      <c r="N2320" s="779"/>
      <c r="O2320" s="779"/>
      <c r="P2320" s="782"/>
      <c r="Q2320" s="782"/>
      <c r="R2320" s="785"/>
      <c r="S2320" s="478"/>
      <c r="T2320" s="478"/>
      <c r="U2320" s="851"/>
      <c r="V2320" s="852"/>
      <c r="W2320" s="890"/>
      <c r="X2320" s="902"/>
      <c r="Y2320" s="921"/>
      <c r="AA2320" s="501"/>
      <c r="AB2320" s="517"/>
      <c r="AC2320" s="518"/>
      <c r="AD2320" s="582"/>
    </row>
    <row r="2321" spans="2:30" s="494" customFormat="1">
      <c r="B2321" s="786">
        <v>567</v>
      </c>
      <c r="C2321" s="789" t="s">
        <v>1080</v>
      </c>
      <c r="D2321" s="790"/>
      <c r="E2321" s="791">
        <f t="shared" ref="E2321" si="172">D2321*$I$5</f>
        <v>0</v>
      </c>
      <c r="F2321" s="777">
        <f>E2321</f>
        <v>0</v>
      </c>
      <c r="G2321" s="793" t="e">
        <f>F2321*(1+$L$5)</f>
        <v>#REF!</v>
      </c>
      <c r="H2321" s="458" t="s">
        <v>207</v>
      </c>
      <c r="I2321" s="252"/>
      <c r="J2321" s="448">
        <f t="shared" si="161"/>
        <v>0</v>
      </c>
      <c r="K2321" s="439" t="e">
        <f>#REF!*(1-$O$5)</f>
        <v>#REF!</v>
      </c>
      <c r="L2321" s="796" t="e">
        <f>SUM(K2321*J2321,J2322*K2322,J2323*K2323,J2324*K2324)</f>
        <v>#REF!</v>
      </c>
      <c r="M2321" s="799">
        <v>1</v>
      </c>
      <c r="N2321" s="777" t="e">
        <f>L2321*M2321</f>
        <v>#REF!</v>
      </c>
      <c r="O2321" s="777" t="e">
        <f>N2321*(1+$R$5)</f>
        <v>#REF!</v>
      </c>
      <c r="P2321" s="780" t="e">
        <f>F2321+N2321</f>
        <v>#REF!</v>
      </c>
      <c r="Q2321" s="780" t="e">
        <f>O2321+G2321</f>
        <v>#REF!</v>
      </c>
      <c r="R2321" s="783" t="e">
        <f>Q2321*(1+$U$5)</f>
        <v>#REF!</v>
      </c>
      <c r="S2321" s="478"/>
      <c r="T2321" s="478"/>
      <c r="U2321" s="851"/>
      <c r="V2321" s="852"/>
      <c r="W2321" s="890"/>
      <c r="X2321" s="902"/>
      <c r="Y2321" s="921"/>
      <c r="AA2321" s="501"/>
      <c r="AB2321" s="517"/>
      <c r="AC2321" s="518"/>
      <c r="AD2321" s="582"/>
    </row>
    <row r="2322" spans="2:30" s="494" customFormat="1">
      <c r="B2322" s="786"/>
      <c r="C2322" s="850"/>
      <c r="D2322" s="790"/>
      <c r="E2322" s="791"/>
      <c r="F2322" s="778"/>
      <c r="G2322" s="794"/>
      <c r="H2322" s="458" t="s">
        <v>185</v>
      </c>
      <c r="I2322" s="252"/>
      <c r="J2322" s="448">
        <f t="shared" si="161"/>
        <v>0</v>
      </c>
      <c r="K2322" s="439" t="e">
        <f>#REF!*(1-$O$5)</f>
        <v>#REF!</v>
      </c>
      <c r="L2322" s="797"/>
      <c r="M2322" s="800"/>
      <c r="N2322" s="778"/>
      <c r="O2322" s="778"/>
      <c r="P2322" s="781"/>
      <c r="Q2322" s="781"/>
      <c r="R2322" s="784"/>
      <c r="S2322" s="478"/>
      <c r="T2322" s="478"/>
      <c r="U2322" s="851"/>
      <c r="V2322" s="852"/>
      <c r="W2322" s="890"/>
      <c r="X2322" s="902"/>
      <c r="Y2322" s="921"/>
      <c r="AA2322" s="501"/>
      <c r="AB2322" s="517"/>
      <c r="AC2322" s="518"/>
      <c r="AD2322" s="582"/>
    </row>
    <row r="2323" spans="2:30" s="494" customFormat="1">
      <c r="B2323" s="786"/>
      <c r="C2323" s="850"/>
      <c r="D2323" s="790"/>
      <c r="E2323" s="791"/>
      <c r="F2323" s="778"/>
      <c r="G2323" s="794"/>
      <c r="H2323" s="458" t="s">
        <v>220</v>
      </c>
      <c r="I2323" s="252"/>
      <c r="J2323" s="448">
        <f t="shared" si="161"/>
        <v>0</v>
      </c>
      <c r="K2323" s="439" t="e">
        <f>#REF!*(1-$O$5)</f>
        <v>#REF!</v>
      </c>
      <c r="L2323" s="797"/>
      <c r="M2323" s="800"/>
      <c r="N2323" s="778"/>
      <c r="O2323" s="778"/>
      <c r="P2323" s="781"/>
      <c r="Q2323" s="781"/>
      <c r="R2323" s="784"/>
      <c r="S2323" s="478"/>
      <c r="T2323" s="478"/>
      <c r="U2323" s="851"/>
      <c r="V2323" s="852"/>
      <c r="W2323" s="890"/>
      <c r="X2323" s="902"/>
      <c r="Y2323" s="921"/>
      <c r="AA2323" s="501"/>
      <c r="AB2323" s="517"/>
      <c r="AC2323" s="518"/>
      <c r="AD2323" s="582"/>
    </row>
    <row r="2324" spans="2:30" s="494" customFormat="1">
      <c r="B2324" s="786"/>
      <c r="C2324" s="850"/>
      <c r="D2324" s="790"/>
      <c r="E2324" s="791"/>
      <c r="F2324" s="779"/>
      <c r="G2324" s="795"/>
      <c r="H2324" s="458" t="s">
        <v>226</v>
      </c>
      <c r="I2324" s="252"/>
      <c r="J2324" s="448">
        <f t="shared" si="161"/>
        <v>0</v>
      </c>
      <c r="K2324" s="439" t="e">
        <f>#REF!*(1-$O$5)</f>
        <v>#REF!</v>
      </c>
      <c r="L2324" s="798"/>
      <c r="M2324" s="801"/>
      <c r="N2324" s="779"/>
      <c r="O2324" s="779"/>
      <c r="P2324" s="782"/>
      <c r="Q2324" s="782"/>
      <c r="R2324" s="785"/>
      <c r="S2324" s="478"/>
      <c r="T2324" s="478"/>
      <c r="U2324" s="851"/>
      <c r="V2324" s="852"/>
      <c r="W2324" s="890"/>
      <c r="X2324" s="902"/>
      <c r="Y2324" s="921"/>
      <c r="AA2324" s="501"/>
      <c r="AB2324" s="517"/>
      <c r="AC2324" s="518"/>
      <c r="AD2324" s="582"/>
    </row>
    <row r="2325" spans="2:30" s="494" customFormat="1">
      <c r="B2325" s="786">
        <v>568</v>
      </c>
      <c r="C2325" s="789" t="s">
        <v>1081</v>
      </c>
      <c r="D2325" s="790"/>
      <c r="E2325" s="791">
        <f t="shared" ref="E2325" si="173">D2325*$I$5</f>
        <v>0</v>
      </c>
      <c r="F2325" s="777">
        <f>E2325</f>
        <v>0</v>
      </c>
      <c r="G2325" s="793" t="e">
        <f>F2325*(1+$L$5)</f>
        <v>#REF!</v>
      </c>
      <c r="H2325" s="458" t="s">
        <v>207</v>
      </c>
      <c r="I2325" s="252"/>
      <c r="J2325" s="448">
        <f t="shared" si="161"/>
        <v>0</v>
      </c>
      <c r="K2325" s="439" t="e">
        <f>#REF!*(1-$O$5)</f>
        <v>#REF!</v>
      </c>
      <c r="L2325" s="796" t="e">
        <f>SUM(K2325*J2325,J2326*K2326,J2327*K2327,J2328*K2328)</f>
        <v>#REF!</v>
      </c>
      <c r="M2325" s="799">
        <v>1</v>
      </c>
      <c r="N2325" s="777" t="e">
        <f>L2325*M2325</f>
        <v>#REF!</v>
      </c>
      <c r="O2325" s="777" t="e">
        <f>N2325*(1+$R$5)</f>
        <v>#REF!</v>
      </c>
      <c r="P2325" s="780" t="e">
        <f>F2325+N2325</f>
        <v>#REF!</v>
      </c>
      <c r="Q2325" s="780" t="e">
        <f>O2325+G2325</f>
        <v>#REF!</v>
      </c>
      <c r="R2325" s="783" t="e">
        <f>Q2325*(1+$U$5)</f>
        <v>#REF!</v>
      </c>
      <c r="S2325" s="478"/>
      <c r="T2325" s="478"/>
      <c r="U2325" s="851"/>
      <c r="V2325" s="852"/>
      <c r="W2325" s="890"/>
      <c r="X2325" s="902"/>
      <c r="Y2325" s="921"/>
      <c r="AA2325" s="501"/>
      <c r="AB2325" s="517"/>
      <c r="AC2325" s="518"/>
      <c r="AD2325" s="582"/>
    </row>
    <row r="2326" spans="2:30" s="494" customFormat="1">
      <c r="B2326" s="786"/>
      <c r="C2326" s="850"/>
      <c r="D2326" s="790"/>
      <c r="E2326" s="791"/>
      <c r="F2326" s="778"/>
      <c r="G2326" s="794"/>
      <c r="H2326" s="458" t="s">
        <v>185</v>
      </c>
      <c r="I2326" s="252"/>
      <c r="J2326" s="448">
        <f t="shared" si="161"/>
        <v>0</v>
      </c>
      <c r="K2326" s="439" t="e">
        <f>#REF!*(1-$O$5)</f>
        <v>#REF!</v>
      </c>
      <c r="L2326" s="797"/>
      <c r="M2326" s="800"/>
      <c r="N2326" s="778"/>
      <c r="O2326" s="778"/>
      <c r="P2326" s="781"/>
      <c r="Q2326" s="781"/>
      <c r="R2326" s="784"/>
      <c r="S2326" s="478"/>
      <c r="T2326" s="478"/>
      <c r="U2326" s="851"/>
      <c r="V2326" s="852"/>
      <c r="W2326" s="890"/>
      <c r="X2326" s="902"/>
      <c r="Y2326" s="921"/>
      <c r="AA2326" s="501"/>
      <c r="AB2326" s="517"/>
      <c r="AC2326" s="518"/>
      <c r="AD2326" s="582"/>
    </row>
    <row r="2327" spans="2:30" s="494" customFormat="1">
      <c r="B2327" s="786"/>
      <c r="C2327" s="850"/>
      <c r="D2327" s="790"/>
      <c r="E2327" s="791"/>
      <c r="F2327" s="778"/>
      <c r="G2327" s="794"/>
      <c r="H2327" s="458" t="s">
        <v>220</v>
      </c>
      <c r="I2327" s="252"/>
      <c r="J2327" s="448">
        <f t="shared" si="161"/>
        <v>0</v>
      </c>
      <c r="K2327" s="439" t="e">
        <f>#REF!*(1-$O$5)</f>
        <v>#REF!</v>
      </c>
      <c r="L2327" s="797"/>
      <c r="M2327" s="800"/>
      <c r="N2327" s="778"/>
      <c r="O2327" s="778"/>
      <c r="P2327" s="781"/>
      <c r="Q2327" s="781"/>
      <c r="R2327" s="784"/>
      <c r="S2327" s="478"/>
      <c r="T2327" s="478"/>
      <c r="U2327" s="851"/>
      <c r="V2327" s="852"/>
      <c r="W2327" s="890"/>
      <c r="X2327" s="902"/>
      <c r="Y2327" s="921"/>
      <c r="AA2327" s="501"/>
      <c r="AB2327" s="517"/>
      <c r="AC2327" s="518"/>
      <c r="AD2327" s="582"/>
    </row>
    <row r="2328" spans="2:30" s="494" customFormat="1">
      <c r="B2328" s="786"/>
      <c r="C2328" s="850"/>
      <c r="D2328" s="790"/>
      <c r="E2328" s="791"/>
      <c r="F2328" s="779"/>
      <c r="G2328" s="795"/>
      <c r="H2328" s="458" t="s">
        <v>226</v>
      </c>
      <c r="I2328" s="252"/>
      <c r="J2328" s="448">
        <f t="shared" si="161"/>
        <v>0</v>
      </c>
      <c r="K2328" s="439" t="e">
        <f>#REF!*(1-$O$5)</f>
        <v>#REF!</v>
      </c>
      <c r="L2328" s="798"/>
      <c r="M2328" s="801"/>
      <c r="N2328" s="779"/>
      <c r="O2328" s="779"/>
      <c r="P2328" s="782"/>
      <c r="Q2328" s="782"/>
      <c r="R2328" s="785"/>
      <c r="S2328" s="478"/>
      <c r="T2328" s="478"/>
      <c r="U2328" s="851"/>
      <c r="V2328" s="852"/>
      <c r="W2328" s="890"/>
      <c r="X2328" s="902"/>
      <c r="Y2328" s="921"/>
      <c r="AA2328" s="501"/>
      <c r="AB2328" s="517"/>
      <c r="AC2328" s="518"/>
      <c r="AD2328" s="582"/>
    </row>
    <row r="2329" spans="2:30" s="494" customFormat="1">
      <c r="B2329" s="786">
        <v>569</v>
      </c>
      <c r="C2329" s="789" t="s">
        <v>1082</v>
      </c>
      <c r="D2329" s="790"/>
      <c r="E2329" s="791">
        <f t="shared" ref="E2329" si="174">D2329*$I$5</f>
        <v>0</v>
      </c>
      <c r="F2329" s="777">
        <f>E2329</f>
        <v>0</v>
      </c>
      <c r="G2329" s="793" t="e">
        <f>F2329*(1+$L$5)</f>
        <v>#REF!</v>
      </c>
      <c r="H2329" s="458" t="s">
        <v>207</v>
      </c>
      <c r="I2329" s="252"/>
      <c r="J2329" s="448">
        <f t="shared" si="161"/>
        <v>0</v>
      </c>
      <c r="K2329" s="439" t="e">
        <f>#REF!*(1-$O$5)</f>
        <v>#REF!</v>
      </c>
      <c r="L2329" s="796" t="e">
        <f>SUM(K2329*J2329,J2330*K2330,J2331*K2331,J2332*K2332)</f>
        <v>#REF!</v>
      </c>
      <c r="M2329" s="799">
        <v>1</v>
      </c>
      <c r="N2329" s="777" t="e">
        <f>L2329*M2329</f>
        <v>#REF!</v>
      </c>
      <c r="O2329" s="777" t="e">
        <f>N2329*(1+$R$5)</f>
        <v>#REF!</v>
      </c>
      <c r="P2329" s="780" t="e">
        <f>F2329+N2329</f>
        <v>#REF!</v>
      </c>
      <c r="Q2329" s="780" t="e">
        <f>O2329+G2329</f>
        <v>#REF!</v>
      </c>
      <c r="R2329" s="783" t="e">
        <f>Q2329*(1+$U$5)</f>
        <v>#REF!</v>
      </c>
      <c r="S2329" s="478"/>
      <c r="T2329" s="478"/>
      <c r="U2329" s="851"/>
      <c r="V2329" s="852"/>
      <c r="W2329" s="890"/>
      <c r="X2329" s="902"/>
      <c r="Y2329" s="921"/>
      <c r="AA2329" s="501"/>
      <c r="AB2329" s="517"/>
      <c r="AC2329" s="518"/>
      <c r="AD2329" s="582"/>
    </row>
    <row r="2330" spans="2:30" s="494" customFormat="1">
      <c r="B2330" s="786"/>
      <c r="C2330" s="850"/>
      <c r="D2330" s="790"/>
      <c r="E2330" s="791"/>
      <c r="F2330" s="778"/>
      <c r="G2330" s="794"/>
      <c r="H2330" s="458" t="s">
        <v>185</v>
      </c>
      <c r="I2330" s="252"/>
      <c r="J2330" s="448">
        <f t="shared" si="161"/>
        <v>0</v>
      </c>
      <c r="K2330" s="439" t="e">
        <f>#REF!*(1-$O$5)</f>
        <v>#REF!</v>
      </c>
      <c r="L2330" s="797"/>
      <c r="M2330" s="800"/>
      <c r="N2330" s="778"/>
      <c r="O2330" s="778"/>
      <c r="P2330" s="781"/>
      <c r="Q2330" s="781"/>
      <c r="R2330" s="784"/>
      <c r="S2330" s="478"/>
      <c r="T2330" s="478"/>
      <c r="U2330" s="851"/>
      <c r="V2330" s="852"/>
      <c r="W2330" s="890"/>
      <c r="X2330" s="902"/>
      <c r="Y2330" s="921"/>
      <c r="AA2330" s="501"/>
      <c r="AB2330" s="517"/>
      <c r="AC2330" s="518"/>
      <c r="AD2330" s="582"/>
    </row>
    <row r="2331" spans="2:30" s="494" customFormat="1">
      <c r="B2331" s="786"/>
      <c r="C2331" s="850"/>
      <c r="D2331" s="790"/>
      <c r="E2331" s="791"/>
      <c r="F2331" s="778"/>
      <c r="G2331" s="794"/>
      <c r="H2331" s="458" t="s">
        <v>220</v>
      </c>
      <c r="I2331" s="252"/>
      <c r="J2331" s="448">
        <f t="shared" si="161"/>
        <v>0</v>
      </c>
      <c r="K2331" s="439" t="e">
        <f>#REF!*(1-$O$5)</f>
        <v>#REF!</v>
      </c>
      <c r="L2331" s="797"/>
      <c r="M2331" s="800"/>
      <c r="N2331" s="778"/>
      <c r="O2331" s="778"/>
      <c r="P2331" s="781"/>
      <c r="Q2331" s="781"/>
      <c r="R2331" s="784"/>
      <c r="S2331" s="478"/>
      <c r="T2331" s="478"/>
      <c r="U2331" s="851"/>
      <c r="V2331" s="852"/>
      <c r="W2331" s="890"/>
      <c r="X2331" s="902"/>
      <c r="Y2331" s="921"/>
      <c r="AA2331" s="501"/>
      <c r="AB2331" s="517"/>
      <c r="AC2331" s="518"/>
      <c r="AD2331" s="582"/>
    </row>
    <row r="2332" spans="2:30" s="494" customFormat="1">
      <c r="B2332" s="786"/>
      <c r="C2332" s="850"/>
      <c r="D2332" s="790"/>
      <c r="E2332" s="791"/>
      <c r="F2332" s="779"/>
      <c r="G2332" s="795"/>
      <c r="H2332" s="458" t="s">
        <v>226</v>
      </c>
      <c r="I2332" s="252"/>
      <c r="J2332" s="448">
        <f t="shared" si="161"/>
        <v>0</v>
      </c>
      <c r="K2332" s="439" t="e">
        <f>#REF!*(1-$O$5)</f>
        <v>#REF!</v>
      </c>
      <c r="L2332" s="798"/>
      <c r="M2332" s="801"/>
      <c r="N2332" s="779"/>
      <c r="O2332" s="779"/>
      <c r="P2332" s="782"/>
      <c r="Q2332" s="782"/>
      <c r="R2332" s="785"/>
      <c r="S2332" s="478"/>
      <c r="T2332" s="478"/>
      <c r="U2332" s="851"/>
      <c r="V2332" s="852"/>
      <c r="W2332" s="890"/>
      <c r="X2332" s="902"/>
      <c r="Y2332" s="921"/>
      <c r="AA2332" s="501"/>
      <c r="AB2332" s="517"/>
      <c r="AC2332" s="518"/>
      <c r="AD2332" s="582"/>
    </row>
    <row r="2333" spans="2:30" s="494" customFormat="1">
      <c r="B2333" s="786">
        <v>570</v>
      </c>
      <c r="C2333" s="789" t="s">
        <v>1083</v>
      </c>
      <c r="D2333" s="790"/>
      <c r="E2333" s="791">
        <f t="shared" ref="E2333" si="175">D2333*$I$5</f>
        <v>0</v>
      </c>
      <c r="F2333" s="777">
        <f>E2333</f>
        <v>0</v>
      </c>
      <c r="G2333" s="793" t="e">
        <f>F2333*(1+$L$5)</f>
        <v>#REF!</v>
      </c>
      <c r="H2333" s="458" t="s">
        <v>207</v>
      </c>
      <c r="I2333" s="252"/>
      <c r="J2333" s="448">
        <f t="shared" si="161"/>
        <v>0</v>
      </c>
      <c r="K2333" s="439" t="e">
        <f>#REF!*(1-$O$5)</f>
        <v>#REF!</v>
      </c>
      <c r="L2333" s="796" t="e">
        <f>SUM(K2333*J2333,J2334*K2334,J2335*K2335,J2336*K2336)</f>
        <v>#REF!</v>
      </c>
      <c r="M2333" s="799">
        <v>1</v>
      </c>
      <c r="N2333" s="777" t="e">
        <f>L2333*M2333</f>
        <v>#REF!</v>
      </c>
      <c r="O2333" s="777" t="e">
        <f>N2333*(1+$R$5)</f>
        <v>#REF!</v>
      </c>
      <c r="P2333" s="780" t="e">
        <f>F2333+N2333</f>
        <v>#REF!</v>
      </c>
      <c r="Q2333" s="780" t="e">
        <f>O2333+G2333</f>
        <v>#REF!</v>
      </c>
      <c r="R2333" s="783" t="e">
        <f>Q2333*(1+$U$5)</f>
        <v>#REF!</v>
      </c>
      <c r="S2333" s="478"/>
      <c r="T2333" s="478"/>
      <c r="U2333" s="851"/>
      <c r="V2333" s="852"/>
      <c r="W2333" s="890"/>
      <c r="X2333" s="902"/>
      <c r="Y2333" s="921"/>
      <c r="AA2333" s="501"/>
      <c r="AB2333" s="517"/>
      <c r="AC2333" s="518"/>
      <c r="AD2333" s="582"/>
    </row>
    <row r="2334" spans="2:30" s="494" customFormat="1">
      <c r="B2334" s="786"/>
      <c r="C2334" s="850"/>
      <c r="D2334" s="790"/>
      <c r="E2334" s="791"/>
      <c r="F2334" s="778"/>
      <c r="G2334" s="794"/>
      <c r="H2334" s="458" t="s">
        <v>185</v>
      </c>
      <c r="I2334" s="252"/>
      <c r="J2334" s="448">
        <f t="shared" si="161"/>
        <v>0</v>
      </c>
      <c r="K2334" s="439" t="e">
        <f>#REF!*(1-$O$5)</f>
        <v>#REF!</v>
      </c>
      <c r="L2334" s="797"/>
      <c r="M2334" s="800"/>
      <c r="N2334" s="778"/>
      <c r="O2334" s="778"/>
      <c r="P2334" s="781"/>
      <c r="Q2334" s="781"/>
      <c r="R2334" s="784"/>
      <c r="S2334" s="478"/>
      <c r="T2334" s="478"/>
      <c r="U2334" s="851"/>
      <c r="V2334" s="852"/>
      <c r="W2334" s="890"/>
      <c r="X2334" s="902"/>
      <c r="Y2334" s="921"/>
      <c r="AA2334" s="501"/>
      <c r="AB2334" s="517"/>
      <c r="AC2334" s="518"/>
      <c r="AD2334" s="582"/>
    </row>
    <row r="2335" spans="2:30" s="494" customFormat="1">
      <c r="B2335" s="786"/>
      <c r="C2335" s="850"/>
      <c r="D2335" s="790"/>
      <c r="E2335" s="791"/>
      <c r="F2335" s="778"/>
      <c r="G2335" s="794"/>
      <c r="H2335" s="458" t="s">
        <v>220</v>
      </c>
      <c r="I2335" s="252"/>
      <c r="J2335" s="448">
        <f t="shared" si="161"/>
        <v>0</v>
      </c>
      <c r="K2335" s="439" t="e">
        <f>#REF!*(1-$O$5)</f>
        <v>#REF!</v>
      </c>
      <c r="L2335" s="797"/>
      <c r="M2335" s="800"/>
      <c r="N2335" s="778"/>
      <c r="O2335" s="778"/>
      <c r="P2335" s="781"/>
      <c r="Q2335" s="781"/>
      <c r="R2335" s="784"/>
      <c r="S2335" s="478"/>
      <c r="T2335" s="478"/>
      <c r="U2335" s="851"/>
      <c r="V2335" s="852"/>
      <c r="W2335" s="890"/>
      <c r="X2335" s="902"/>
      <c r="Y2335" s="921"/>
      <c r="AA2335" s="501"/>
      <c r="AB2335" s="517"/>
      <c r="AC2335" s="518"/>
      <c r="AD2335" s="582"/>
    </row>
    <row r="2336" spans="2:30" s="494" customFormat="1">
      <c r="B2336" s="786"/>
      <c r="C2336" s="850"/>
      <c r="D2336" s="790"/>
      <c r="E2336" s="791"/>
      <c r="F2336" s="779"/>
      <c r="G2336" s="795"/>
      <c r="H2336" s="458" t="s">
        <v>226</v>
      </c>
      <c r="I2336" s="252"/>
      <c r="J2336" s="448">
        <f t="shared" si="161"/>
        <v>0</v>
      </c>
      <c r="K2336" s="439" t="e">
        <f>#REF!*(1-$O$5)</f>
        <v>#REF!</v>
      </c>
      <c r="L2336" s="798"/>
      <c r="M2336" s="801"/>
      <c r="N2336" s="779"/>
      <c r="O2336" s="779"/>
      <c r="P2336" s="782"/>
      <c r="Q2336" s="782"/>
      <c r="R2336" s="785"/>
      <c r="S2336" s="478"/>
      <c r="T2336" s="478"/>
      <c r="U2336" s="851"/>
      <c r="V2336" s="852"/>
      <c r="W2336" s="890"/>
      <c r="X2336" s="902"/>
      <c r="Y2336" s="921"/>
      <c r="AA2336" s="501"/>
      <c r="AB2336" s="517"/>
      <c r="AC2336" s="518"/>
      <c r="AD2336" s="582"/>
    </row>
    <row r="2337" spans="2:30" s="494" customFormat="1">
      <c r="B2337" s="786">
        <v>571</v>
      </c>
      <c r="C2337" s="789" t="s">
        <v>1084</v>
      </c>
      <c r="D2337" s="790"/>
      <c r="E2337" s="791">
        <f t="shared" ref="E2337" si="176">D2337*$I$5</f>
        <v>0</v>
      </c>
      <c r="F2337" s="777">
        <f>E2337</f>
        <v>0</v>
      </c>
      <c r="G2337" s="793" t="e">
        <f>F2337*(1+$L$5)</f>
        <v>#REF!</v>
      </c>
      <c r="H2337" s="458" t="s">
        <v>207</v>
      </c>
      <c r="I2337" s="252"/>
      <c r="J2337" s="448">
        <f t="shared" si="161"/>
        <v>0</v>
      </c>
      <c r="K2337" s="439" t="e">
        <f>#REF!*(1-$O$5)</f>
        <v>#REF!</v>
      </c>
      <c r="L2337" s="796" t="e">
        <f>SUM(K2337*J2337,J2338*K2338,J2339*K2339,J2340*K2340)</f>
        <v>#REF!</v>
      </c>
      <c r="M2337" s="799">
        <v>1</v>
      </c>
      <c r="N2337" s="777" t="e">
        <f>L2337*M2337</f>
        <v>#REF!</v>
      </c>
      <c r="O2337" s="777" t="e">
        <f>N2337*(1+$R$5)</f>
        <v>#REF!</v>
      </c>
      <c r="P2337" s="780" t="e">
        <f>F2337+N2337</f>
        <v>#REF!</v>
      </c>
      <c r="Q2337" s="780" t="e">
        <f>O2337+G2337</f>
        <v>#REF!</v>
      </c>
      <c r="R2337" s="783" t="e">
        <f>Q2337*(1+$U$5)</f>
        <v>#REF!</v>
      </c>
      <c r="S2337" s="478"/>
      <c r="T2337" s="478"/>
      <c r="U2337" s="851"/>
      <c r="V2337" s="852"/>
      <c r="W2337" s="890"/>
      <c r="X2337" s="902"/>
      <c r="Y2337" s="921"/>
      <c r="AA2337" s="501"/>
      <c r="AB2337" s="517"/>
      <c r="AC2337" s="518"/>
      <c r="AD2337" s="582"/>
    </row>
    <row r="2338" spans="2:30" s="494" customFormat="1">
      <c r="B2338" s="786"/>
      <c r="C2338" s="850"/>
      <c r="D2338" s="790"/>
      <c r="E2338" s="791"/>
      <c r="F2338" s="778"/>
      <c r="G2338" s="794"/>
      <c r="H2338" s="458" t="s">
        <v>185</v>
      </c>
      <c r="I2338" s="252"/>
      <c r="J2338" s="448">
        <f t="shared" si="161"/>
        <v>0</v>
      </c>
      <c r="K2338" s="439" t="e">
        <f>#REF!*(1-$O$5)</f>
        <v>#REF!</v>
      </c>
      <c r="L2338" s="797"/>
      <c r="M2338" s="800"/>
      <c r="N2338" s="778"/>
      <c r="O2338" s="778"/>
      <c r="P2338" s="781"/>
      <c r="Q2338" s="781"/>
      <c r="R2338" s="784"/>
      <c r="S2338" s="478"/>
      <c r="T2338" s="478"/>
      <c r="U2338" s="851"/>
      <c r="V2338" s="852"/>
      <c r="W2338" s="890"/>
      <c r="X2338" s="902"/>
      <c r="Y2338" s="921"/>
      <c r="AA2338" s="501"/>
      <c r="AB2338" s="517"/>
      <c r="AC2338" s="518"/>
      <c r="AD2338" s="582"/>
    </row>
    <row r="2339" spans="2:30" s="494" customFormat="1">
      <c r="B2339" s="786"/>
      <c r="C2339" s="850"/>
      <c r="D2339" s="790"/>
      <c r="E2339" s="791"/>
      <c r="F2339" s="778"/>
      <c r="G2339" s="794"/>
      <c r="H2339" s="458" t="s">
        <v>220</v>
      </c>
      <c r="I2339" s="252"/>
      <c r="J2339" s="448">
        <f t="shared" si="161"/>
        <v>0</v>
      </c>
      <c r="K2339" s="439" t="e">
        <f>#REF!*(1-$O$5)</f>
        <v>#REF!</v>
      </c>
      <c r="L2339" s="797"/>
      <c r="M2339" s="800"/>
      <c r="N2339" s="778"/>
      <c r="O2339" s="778"/>
      <c r="P2339" s="781"/>
      <c r="Q2339" s="781"/>
      <c r="R2339" s="784"/>
      <c r="S2339" s="478"/>
      <c r="T2339" s="478"/>
      <c r="U2339" s="851"/>
      <c r="V2339" s="852"/>
      <c r="W2339" s="890"/>
      <c r="X2339" s="902"/>
      <c r="Y2339" s="921"/>
      <c r="AA2339" s="501"/>
      <c r="AB2339" s="517"/>
      <c r="AC2339" s="518"/>
      <c r="AD2339" s="582"/>
    </row>
    <row r="2340" spans="2:30" s="494" customFormat="1">
      <c r="B2340" s="786"/>
      <c r="C2340" s="850"/>
      <c r="D2340" s="790"/>
      <c r="E2340" s="791"/>
      <c r="F2340" s="779"/>
      <c r="G2340" s="795"/>
      <c r="H2340" s="458" t="s">
        <v>226</v>
      </c>
      <c r="I2340" s="252"/>
      <c r="J2340" s="448">
        <f t="shared" si="161"/>
        <v>0</v>
      </c>
      <c r="K2340" s="439" t="e">
        <f>#REF!*(1-$O$5)</f>
        <v>#REF!</v>
      </c>
      <c r="L2340" s="798"/>
      <c r="M2340" s="801"/>
      <c r="N2340" s="779"/>
      <c r="O2340" s="779"/>
      <c r="P2340" s="782"/>
      <c r="Q2340" s="782"/>
      <c r="R2340" s="785"/>
      <c r="S2340" s="478"/>
      <c r="T2340" s="478"/>
      <c r="U2340" s="851"/>
      <c r="V2340" s="852"/>
      <c r="W2340" s="890"/>
      <c r="X2340" s="902"/>
      <c r="Y2340" s="921"/>
      <c r="AA2340" s="501"/>
      <c r="AB2340" s="517"/>
      <c r="AC2340" s="518"/>
      <c r="AD2340" s="582"/>
    </row>
    <row r="2341" spans="2:30" s="494" customFormat="1">
      <c r="B2341" s="786">
        <v>572</v>
      </c>
      <c r="C2341" s="789" t="s">
        <v>1085</v>
      </c>
      <c r="D2341" s="790"/>
      <c r="E2341" s="791">
        <f t="shared" ref="E2341" si="177">D2341*$I$5</f>
        <v>0</v>
      </c>
      <c r="F2341" s="777">
        <f>E2341</f>
        <v>0</v>
      </c>
      <c r="G2341" s="793" t="e">
        <f>F2341*(1+$L$5)</f>
        <v>#REF!</v>
      </c>
      <c r="H2341" s="458" t="s">
        <v>207</v>
      </c>
      <c r="I2341" s="252"/>
      <c r="J2341" s="448">
        <f t="shared" ref="J2341:J2404" si="178">I2341/60</f>
        <v>0</v>
      </c>
      <c r="K2341" s="439" t="e">
        <f>#REF!*(1-$O$5)</f>
        <v>#REF!</v>
      </c>
      <c r="L2341" s="796" t="e">
        <f>SUM(K2341*J2341,J2342*K2342,J2343*K2343,J2344*K2344)</f>
        <v>#REF!</v>
      </c>
      <c r="M2341" s="799">
        <v>1</v>
      </c>
      <c r="N2341" s="777" t="e">
        <f>L2341*M2341</f>
        <v>#REF!</v>
      </c>
      <c r="O2341" s="777" t="e">
        <f>N2341*(1+$R$5)</f>
        <v>#REF!</v>
      </c>
      <c r="P2341" s="780" t="e">
        <f>F2341+N2341</f>
        <v>#REF!</v>
      </c>
      <c r="Q2341" s="780" t="e">
        <f>O2341+G2341</f>
        <v>#REF!</v>
      </c>
      <c r="R2341" s="783" t="e">
        <f>Q2341*(1+$U$5)</f>
        <v>#REF!</v>
      </c>
      <c r="S2341" s="478"/>
      <c r="T2341" s="478"/>
      <c r="U2341" s="851"/>
      <c r="V2341" s="852"/>
      <c r="W2341" s="890"/>
      <c r="X2341" s="902"/>
      <c r="Y2341" s="921"/>
      <c r="AA2341" s="501"/>
      <c r="AB2341" s="517"/>
      <c r="AC2341" s="518"/>
      <c r="AD2341" s="582"/>
    </row>
    <row r="2342" spans="2:30" s="494" customFormat="1">
      <c r="B2342" s="786"/>
      <c r="C2342" s="850"/>
      <c r="D2342" s="790"/>
      <c r="E2342" s="791"/>
      <c r="F2342" s="778"/>
      <c r="G2342" s="794"/>
      <c r="H2342" s="458" t="s">
        <v>185</v>
      </c>
      <c r="I2342" s="252"/>
      <c r="J2342" s="448">
        <f t="shared" si="178"/>
        <v>0</v>
      </c>
      <c r="K2342" s="439" t="e">
        <f>#REF!*(1-$O$5)</f>
        <v>#REF!</v>
      </c>
      <c r="L2342" s="797"/>
      <c r="M2342" s="800"/>
      <c r="N2342" s="778"/>
      <c r="O2342" s="778"/>
      <c r="P2342" s="781"/>
      <c r="Q2342" s="781"/>
      <c r="R2342" s="784"/>
      <c r="S2342" s="478"/>
      <c r="T2342" s="478"/>
      <c r="U2342" s="851"/>
      <c r="V2342" s="852"/>
      <c r="W2342" s="890"/>
      <c r="X2342" s="902"/>
      <c r="Y2342" s="921"/>
      <c r="AA2342" s="501"/>
      <c r="AB2342" s="517"/>
      <c r="AC2342" s="518"/>
      <c r="AD2342" s="582"/>
    </row>
    <row r="2343" spans="2:30" s="494" customFormat="1">
      <c r="B2343" s="786"/>
      <c r="C2343" s="850"/>
      <c r="D2343" s="790"/>
      <c r="E2343" s="791"/>
      <c r="F2343" s="778"/>
      <c r="G2343" s="794"/>
      <c r="H2343" s="458" t="s">
        <v>220</v>
      </c>
      <c r="I2343" s="252"/>
      <c r="J2343" s="448">
        <f t="shared" si="178"/>
        <v>0</v>
      </c>
      <c r="K2343" s="439" t="e">
        <f>#REF!*(1-$O$5)</f>
        <v>#REF!</v>
      </c>
      <c r="L2343" s="797"/>
      <c r="M2343" s="800"/>
      <c r="N2343" s="778"/>
      <c r="O2343" s="778"/>
      <c r="P2343" s="781"/>
      <c r="Q2343" s="781"/>
      <c r="R2343" s="784"/>
      <c r="S2343" s="478"/>
      <c r="T2343" s="478"/>
      <c r="U2343" s="851"/>
      <c r="V2343" s="852"/>
      <c r="W2343" s="890"/>
      <c r="X2343" s="902"/>
      <c r="Y2343" s="921"/>
      <c r="AA2343" s="501"/>
      <c r="AB2343" s="517"/>
      <c r="AC2343" s="518"/>
      <c r="AD2343" s="582"/>
    </row>
    <row r="2344" spans="2:30" s="494" customFormat="1">
      <c r="B2344" s="786"/>
      <c r="C2344" s="850"/>
      <c r="D2344" s="790"/>
      <c r="E2344" s="791"/>
      <c r="F2344" s="779"/>
      <c r="G2344" s="795"/>
      <c r="H2344" s="458" t="s">
        <v>226</v>
      </c>
      <c r="I2344" s="252"/>
      <c r="J2344" s="448">
        <f t="shared" si="178"/>
        <v>0</v>
      </c>
      <c r="K2344" s="439" t="e">
        <f>#REF!*(1-$O$5)</f>
        <v>#REF!</v>
      </c>
      <c r="L2344" s="798"/>
      <c r="M2344" s="801"/>
      <c r="N2344" s="779"/>
      <c r="O2344" s="779"/>
      <c r="P2344" s="782"/>
      <c r="Q2344" s="782"/>
      <c r="R2344" s="785"/>
      <c r="S2344" s="478"/>
      <c r="T2344" s="478"/>
      <c r="U2344" s="851"/>
      <c r="V2344" s="852"/>
      <c r="W2344" s="890"/>
      <c r="X2344" s="902"/>
      <c r="Y2344" s="921"/>
      <c r="AA2344" s="501"/>
      <c r="AB2344" s="517"/>
      <c r="AC2344" s="518"/>
      <c r="AD2344" s="582"/>
    </row>
    <row r="2345" spans="2:30" s="494" customFormat="1">
      <c r="B2345" s="786">
        <v>573</v>
      </c>
      <c r="C2345" s="789" t="s">
        <v>1086</v>
      </c>
      <c r="D2345" s="790"/>
      <c r="E2345" s="791">
        <f t="shared" ref="E2345" si="179">D2345*$I$5</f>
        <v>0</v>
      </c>
      <c r="F2345" s="777">
        <f>E2345</f>
        <v>0</v>
      </c>
      <c r="G2345" s="793" t="e">
        <f>F2345*(1+$L$5)</f>
        <v>#REF!</v>
      </c>
      <c r="H2345" s="458" t="s">
        <v>207</v>
      </c>
      <c r="I2345" s="252"/>
      <c r="J2345" s="448">
        <f t="shared" si="178"/>
        <v>0</v>
      </c>
      <c r="K2345" s="439" t="e">
        <f>#REF!*(1-$O$5)</f>
        <v>#REF!</v>
      </c>
      <c r="L2345" s="796" t="e">
        <f>SUM(K2345*J2345,J2346*K2346,J2347*K2347,J2348*K2348)</f>
        <v>#REF!</v>
      </c>
      <c r="M2345" s="799">
        <v>1</v>
      </c>
      <c r="N2345" s="777" t="e">
        <f>L2345*M2345</f>
        <v>#REF!</v>
      </c>
      <c r="O2345" s="777" t="e">
        <f>N2345*(1+$R$5)</f>
        <v>#REF!</v>
      </c>
      <c r="P2345" s="780" t="e">
        <f>F2345+N2345</f>
        <v>#REF!</v>
      </c>
      <c r="Q2345" s="780" t="e">
        <f>O2345+G2345</f>
        <v>#REF!</v>
      </c>
      <c r="R2345" s="783" t="e">
        <f>Q2345*(1+$U$5)</f>
        <v>#REF!</v>
      </c>
      <c r="S2345" s="478"/>
      <c r="T2345" s="478"/>
      <c r="U2345" s="851"/>
      <c r="V2345" s="852"/>
      <c r="W2345" s="890"/>
      <c r="X2345" s="902"/>
      <c r="Y2345" s="921"/>
      <c r="AA2345" s="501"/>
      <c r="AB2345" s="517"/>
      <c r="AC2345" s="518"/>
      <c r="AD2345" s="582"/>
    </row>
    <row r="2346" spans="2:30" s="494" customFormat="1">
      <c r="B2346" s="786"/>
      <c r="C2346" s="850"/>
      <c r="D2346" s="790"/>
      <c r="E2346" s="791"/>
      <c r="F2346" s="778"/>
      <c r="G2346" s="794"/>
      <c r="H2346" s="458" t="s">
        <v>185</v>
      </c>
      <c r="I2346" s="252"/>
      <c r="J2346" s="448">
        <f t="shared" si="178"/>
        <v>0</v>
      </c>
      <c r="K2346" s="439" t="e">
        <f>#REF!*(1-$O$5)</f>
        <v>#REF!</v>
      </c>
      <c r="L2346" s="797"/>
      <c r="M2346" s="800"/>
      <c r="N2346" s="778"/>
      <c r="O2346" s="778"/>
      <c r="P2346" s="781"/>
      <c r="Q2346" s="781"/>
      <c r="R2346" s="784"/>
      <c r="S2346" s="478"/>
      <c r="T2346" s="478"/>
      <c r="U2346" s="851"/>
      <c r="V2346" s="852"/>
      <c r="W2346" s="890"/>
      <c r="X2346" s="902"/>
      <c r="Y2346" s="921"/>
      <c r="AA2346" s="501"/>
      <c r="AB2346" s="517"/>
      <c r="AC2346" s="518"/>
      <c r="AD2346" s="582"/>
    </row>
    <row r="2347" spans="2:30" s="494" customFormat="1">
      <c r="B2347" s="786"/>
      <c r="C2347" s="850"/>
      <c r="D2347" s="790"/>
      <c r="E2347" s="791"/>
      <c r="F2347" s="778"/>
      <c r="G2347" s="794"/>
      <c r="H2347" s="458" t="s">
        <v>220</v>
      </c>
      <c r="I2347" s="252"/>
      <c r="J2347" s="448">
        <f t="shared" si="178"/>
        <v>0</v>
      </c>
      <c r="K2347" s="439" t="e">
        <f>#REF!*(1-$O$5)</f>
        <v>#REF!</v>
      </c>
      <c r="L2347" s="797"/>
      <c r="M2347" s="800"/>
      <c r="N2347" s="778"/>
      <c r="O2347" s="778"/>
      <c r="P2347" s="781"/>
      <c r="Q2347" s="781"/>
      <c r="R2347" s="784"/>
      <c r="S2347" s="478"/>
      <c r="T2347" s="478"/>
      <c r="U2347" s="851"/>
      <c r="V2347" s="852"/>
      <c r="W2347" s="890"/>
      <c r="X2347" s="902"/>
      <c r="Y2347" s="921"/>
      <c r="AA2347" s="501"/>
      <c r="AB2347" s="517"/>
      <c r="AC2347" s="518"/>
      <c r="AD2347" s="582"/>
    </row>
    <row r="2348" spans="2:30" s="494" customFormat="1">
      <c r="B2348" s="786"/>
      <c r="C2348" s="850"/>
      <c r="D2348" s="790"/>
      <c r="E2348" s="791"/>
      <c r="F2348" s="779"/>
      <c r="G2348" s="795"/>
      <c r="H2348" s="458" t="s">
        <v>226</v>
      </c>
      <c r="I2348" s="252"/>
      <c r="J2348" s="448">
        <f t="shared" si="178"/>
        <v>0</v>
      </c>
      <c r="K2348" s="439" t="e">
        <f>#REF!*(1-$O$5)</f>
        <v>#REF!</v>
      </c>
      <c r="L2348" s="798"/>
      <c r="M2348" s="801"/>
      <c r="N2348" s="779"/>
      <c r="O2348" s="779"/>
      <c r="P2348" s="782"/>
      <c r="Q2348" s="782"/>
      <c r="R2348" s="785"/>
      <c r="S2348" s="478"/>
      <c r="T2348" s="478"/>
      <c r="U2348" s="851"/>
      <c r="V2348" s="852"/>
      <c r="W2348" s="890"/>
      <c r="X2348" s="902"/>
      <c r="Y2348" s="921"/>
      <c r="AA2348" s="501"/>
      <c r="AB2348" s="517"/>
      <c r="AC2348" s="518"/>
      <c r="AD2348" s="582"/>
    </row>
    <row r="2349" spans="2:30" s="494" customFormat="1">
      <c r="B2349" s="786">
        <v>574</v>
      </c>
      <c r="C2349" s="789" t="s">
        <v>1087</v>
      </c>
      <c r="D2349" s="790"/>
      <c r="E2349" s="791">
        <f t="shared" ref="E2349" si="180">D2349*$I$5</f>
        <v>0</v>
      </c>
      <c r="F2349" s="777">
        <f>E2349</f>
        <v>0</v>
      </c>
      <c r="G2349" s="793" t="e">
        <f>F2349*(1+$L$5)</f>
        <v>#REF!</v>
      </c>
      <c r="H2349" s="458" t="s">
        <v>207</v>
      </c>
      <c r="I2349" s="252"/>
      <c r="J2349" s="448">
        <f t="shared" si="178"/>
        <v>0</v>
      </c>
      <c r="K2349" s="439" t="e">
        <f>#REF!*(1-$O$5)</f>
        <v>#REF!</v>
      </c>
      <c r="L2349" s="796" t="e">
        <f>SUM(K2349*J2349,J2350*K2350,J2351*K2351,J2352*K2352)</f>
        <v>#REF!</v>
      </c>
      <c r="M2349" s="799">
        <v>1</v>
      </c>
      <c r="N2349" s="777" t="e">
        <f>L2349*M2349</f>
        <v>#REF!</v>
      </c>
      <c r="O2349" s="777" t="e">
        <f>N2349*(1+$R$5)</f>
        <v>#REF!</v>
      </c>
      <c r="P2349" s="780" t="e">
        <f>F2349+N2349</f>
        <v>#REF!</v>
      </c>
      <c r="Q2349" s="780" t="e">
        <f>O2349+G2349</f>
        <v>#REF!</v>
      </c>
      <c r="R2349" s="783" t="e">
        <f>Q2349*(1+$U$5)</f>
        <v>#REF!</v>
      </c>
      <c r="S2349" s="478"/>
      <c r="T2349" s="478"/>
      <c r="U2349" s="851"/>
      <c r="V2349" s="852"/>
      <c r="W2349" s="890"/>
      <c r="X2349" s="902"/>
      <c r="Y2349" s="921"/>
      <c r="AA2349" s="501"/>
      <c r="AB2349" s="517"/>
      <c r="AC2349" s="518"/>
      <c r="AD2349" s="582"/>
    </row>
    <row r="2350" spans="2:30" s="494" customFormat="1">
      <c r="B2350" s="786"/>
      <c r="C2350" s="850"/>
      <c r="D2350" s="790"/>
      <c r="E2350" s="791"/>
      <c r="F2350" s="778"/>
      <c r="G2350" s="794"/>
      <c r="H2350" s="458" t="s">
        <v>185</v>
      </c>
      <c r="I2350" s="252"/>
      <c r="J2350" s="448">
        <f t="shared" si="178"/>
        <v>0</v>
      </c>
      <c r="K2350" s="439" t="e">
        <f>#REF!*(1-$O$5)</f>
        <v>#REF!</v>
      </c>
      <c r="L2350" s="797"/>
      <c r="M2350" s="800"/>
      <c r="N2350" s="778"/>
      <c r="O2350" s="778"/>
      <c r="P2350" s="781"/>
      <c r="Q2350" s="781"/>
      <c r="R2350" s="784"/>
      <c r="S2350" s="478"/>
      <c r="T2350" s="478"/>
      <c r="U2350" s="851"/>
      <c r="V2350" s="852"/>
      <c r="W2350" s="890"/>
      <c r="X2350" s="902"/>
      <c r="Y2350" s="921"/>
      <c r="AA2350" s="501"/>
      <c r="AB2350" s="517"/>
      <c r="AC2350" s="518"/>
      <c r="AD2350" s="582"/>
    </row>
    <row r="2351" spans="2:30" s="494" customFormat="1">
      <c r="B2351" s="786"/>
      <c r="C2351" s="850"/>
      <c r="D2351" s="790"/>
      <c r="E2351" s="791"/>
      <c r="F2351" s="778"/>
      <c r="G2351" s="794"/>
      <c r="H2351" s="458" t="s">
        <v>220</v>
      </c>
      <c r="I2351" s="252"/>
      <c r="J2351" s="448">
        <f t="shared" si="178"/>
        <v>0</v>
      </c>
      <c r="K2351" s="439" t="e">
        <f>#REF!*(1-$O$5)</f>
        <v>#REF!</v>
      </c>
      <c r="L2351" s="797"/>
      <c r="M2351" s="800"/>
      <c r="N2351" s="778"/>
      <c r="O2351" s="778"/>
      <c r="P2351" s="781"/>
      <c r="Q2351" s="781"/>
      <c r="R2351" s="784"/>
      <c r="S2351" s="478"/>
      <c r="T2351" s="478"/>
      <c r="U2351" s="851"/>
      <c r="V2351" s="852"/>
      <c r="W2351" s="890"/>
      <c r="X2351" s="902"/>
      <c r="Y2351" s="921"/>
      <c r="AA2351" s="501"/>
      <c r="AB2351" s="517"/>
      <c r="AC2351" s="518"/>
      <c r="AD2351" s="582"/>
    </row>
    <row r="2352" spans="2:30" s="494" customFormat="1">
      <c r="B2352" s="786"/>
      <c r="C2352" s="850"/>
      <c r="D2352" s="790"/>
      <c r="E2352" s="791"/>
      <c r="F2352" s="779"/>
      <c r="G2352" s="795"/>
      <c r="H2352" s="458" t="s">
        <v>226</v>
      </c>
      <c r="I2352" s="252"/>
      <c r="J2352" s="448">
        <f t="shared" si="178"/>
        <v>0</v>
      </c>
      <c r="K2352" s="439" t="e">
        <f>#REF!*(1-$O$5)</f>
        <v>#REF!</v>
      </c>
      <c r="L2352" s="798"/>
      <c r="M2352" s="801"/>
      <c r="N2352" s="779"/>
      <c r="O2352" s="779"/>
      <c r="P2352" s="782"/>
      <c r="Q2352" s="782"/>
      <c r="R2352" s="785"/>
      <c r="S2352" s="478"/>
      <c r="T2352" s="478"/>
      <c r="U2352" s="851"/>
      <c r="V2352" s="852"/>
      <c r="W2352" s="890"/>
      <c r="X2352" s="902"/>
      <c r="Y2352" s="921"/>
      <c r="AA2352" s="501"/>
      <c r="AB2352" s="517"/>
      <c r="AC2352" s="518"/>
      <c r="AD2352" s="582"/>
    </row>
    <row r="2353" spans="2:30" s="494" customFormat="1">
      <c r="B2353" s="786">
        <v>575</v>
      </c>
      <c r="C2353" s="789" t="s">
        <v>1088</v>
      </c>
      <c r="D2353" s="790"/>
      <c r="E2353" s="791">
        <f t="shared" ref="E2353" si="181">D2353*$I$5</f>
        <v>0</v>
      </c>
      <c r="F2353" s="777">
        <f>E2353</f>
        <v>0</v>
      </c>
      <c r="G2353" s="793" t="e">
        <f>F2353*(1+$L$5)</f>
        <v>#REF!</v>
      </c>
      <c r="H2353" s="458" t="s">
        <v>207</v>
      </c>
      <c r="I2353" s="252"/>
      <c r="J2353" s="448">
        <f t="shared" si="178"/>
        <v>0</v>
      </c>
      <c r="K2353" s="439" t="e">
        <f>#REF!*(1-$O$5)</f>
        <v>#REF!</v>
      </c>
      <c r="L2353" s="796" t="e">
        <f>SUM(K2353*J2353,J2354*K2354,J2355*K2355,J2356*K2356)</f>
        <v>#REF!</v>
      </c>
      <c r="M2353" s="799">
        <v>1</v>
      </c>
      <c r="N2353" s="777" t="e">
        <f>L2353*M2353</f>
        <v>#REF!</v>
      </c>
      <c r="O2353" s="777" t="e">
        <f>N2353*(1+$R$5)</f>
        <v>#REF!</v>
      </c>
      <c r="P2353" s="780" t="e">
        <f>F2353+N2353</f>
        <v>#REF!</v>
      </c>
      <c r="Q2353" s="780" t="e">
        <f>O2353+G2353</f>
        <v>#REF!</v>
      </c>
      <c r="R2353" s="783" t="e">
        <f>Q2353*(1+$U$5)</f>
        <v>#REF!</v>
      </c>
      <c r="S2353" s="478"/>
      <c r="T2353" s="478"/>
      <c r="U2353" s="851"/>
      <c r="V2353" s="852"/>
      <c r="W2353" s="890"/>
      <c r="X2353" s="902"/>
      <c r="Y2353" s="921"/>
      <c r="AA2353" s="501"/>
      <c r="AB2353" s="517"/>
      <c r="AC2353" s="518"/>
      <c r="AD2353" s="582"/>
    </row>
    <row r="2354" spans="2:30" s="494" customFormat="1">
      <c r="B2354" s="786"/>
      <c r="C2354" s="850"/>
      <c r="D2354" s="790"/>
      <c r="E2354" s="791"/>
      <c r="F2354" s="778"/>
      <c r="G2354" s="794"/>
      <c r="H2354" s="458" t="s">
        <v>185</v>
      </c>
      <c r="I2354" s="252"/>
      <c r="J2354" s="448">
        <f t="shared" si="178"/>
        <v>0</v>
      </c>
      <c r="K2354" s="439" t="e">
        <f>#REF!*(1-$O$5)</f>
        <v>#REF!</v>
      </c>
      <c r="L2354" s="797"/>
      <c r="M2354" s="800"/>
      <c r="N2354" s="778"/>
      <c r="O2354" s="778"/>
      <c r="P2354" s="781"/>
      <c r="Q2354" s="781"/>
      <c r="R2354" s="784"/>
      <c r="S2354" s="478"/>
      <c r="T2354" s="478"/>
      <c r="U2354" s="851"/>
      <c r="V2354" s="852"/>
      <c r="W2354" s="890"/>
      <c r="X2354" s="902"/>
      <c r="Y2354" s="921"/>
      <c r="AA2354" s="501"/>
      <c r="AB2354" s="517"/>
      <c r="AC2354" s="518"/>
      <c r="AD2354" s="582"/>
    </row>
    <row r="2355" spans="2:30" s="494" customFormat="1">
      <c r="B2355" s="786"/>
      <c r="C2355" s="850"/>
      <c r="D2355" s="790"/>
      <c r="E2355" s="791"/>
      <c r="F2355" s="778"/>
      <c r="G2355" s="794"/>
      <c r="H2355" s="458" t="s">
        <v>220</v>
      </c>
      <c r="I2355" s="252"/>
      <c r="J2355" s="448">
        <f t="shared" si="178"/>
        <v>0</v>
      </c>
      <c r="K2355" s="439" t="e">
        <f>#REF!*(1-$O$5)</f>
        <v>#REF!</v>
      </c>
      <c r="L2355" s="797"/>
      <c r="M2355" s="800"/>
      <c r="N2355" s="778"/>
      <c r="O2355" s="778"/>
      <c r="P2355" s="781"/>
      <c r="Q2355" s="781"/>
      <c r="R2355" s="784"/>
      <c r="S2355" s="478"/>
      <c r="T2355" s="478"/>
      <c r="U2355" s="851"/>
      <c r="V2355" s="852"/>
      <c r="W2355" s="890"/>
      <c r="X2355" s="902"/>
      <c r="Y2355" s="921"/>
      <c r="AA2355" s="501"/>
      <c r="AB2355" s="517"/>
      <c r="AC2355" s="518"/>
      <c r="AD2355" s="582"/>
    </row>
    <row r="2356" spans="2:30" s="494" customFormat="1">
      <c r="B2356" s="786"/>
      <c r="C2356" s="850"/>
      <c r="D2356" s="790"/>
      <c r="E2356" s="791"/>
      <c r="F2356" s="779"/>
      <c r="G2356" s="795"/>
      <c r="H2356" s="458" t="s">
        <v>226</v>
      </c>
      <c r="I2356" s="252"/>
      <c r="J2356" s="448">
        <f t="shared" si="178"/>
        <v>0</v>
      </c>
      <c r="K2356" s="439" t="e">
        <f>#REF!*(1-$O$5)</f>
        <v>#REF!</v>
      </c>
      <c r="L2356" s="798"/>
      <c r="M2356" s="801"/>
      <c r="N2356" s="779"/>
      <c r="O2356" s="779"/>
      <c r="P2356" s="782"/>
      <c r="Q2356" s="782"/>
      <c r="R2356" s="785"/>
      <c r="S2356" s="478"/>
      <c r="T2356" s="478"/>
      <c r="U2356" s="851"/>
      <c r="V2356" s="852"/>
      <c r="W2356" s="890"/>
      <c r="X2356" s="902"/>
      <c r="Y2356" s="921"/>
      <c r="AA2356" s="501"/>
      <c r="AB2356" s="517"/>
      <c r="AC2356" s="518"/>
      <c r="AD2356" s="582"/>
    </row>
    <row r="2357" spans="2:30" s="494" customFormat="1">
      <c r="B2357" s="786">
        <v>576</v>
      </c>
      <c r="C2357" s="789" t="s">
        <v>1089</v>
      </c>
      <c r="D2357" s="790"/>
      <c r="E2357" s="791">
        <f t="shared" ref="E2357" si="182">D2357*$I$5</f>
        <v>0</v>
      </c>
      <c r="F2357" s="777">
        <f>E2357</f>
        <v>0</v>
      </c>
      <c r="G2357" s="793" t="e">
        <f>F2357*(1+$L$5)</f>
        <v>#REF!</v>
      </c>
      <c r="H2357" s="458" t="s">
        <v>207</v>
      </c>
      <c r="I2357" s="252"/>
      <c r="J2357" s="448">
        <f t="shared" si="178"/>
        <v>0</v>
      </c>
      <c r="K2357" s="439" t="e">
        <f>#REF!*(1-$O$5)</f>
        <v>#REF!</v>
      </c>
      <c r="L2357" s="796" t="e">
        <f>SUM(K2357*J2357,J2358*K2358,J2359*K2359,J2360*K2360)</f>
        <v>#REF!</v>
      </c>
      <c r="M2357" s="799">
        <v>1</v>
      </c>
      <c r="N2357" s="777" t="e">
        <f>L2357*M2357</f>
        <v>#REF!</v>
      </c>
      <c r="O2357" s="777" t="e">
        <f>N2357*(1+$R$5)</f>
        <v>#REF!</v>
      </c>
      <c r="P2357" s="780" t="e">
        <f>F2357+N2357</f>
        <v>#REF!</v>
      </c>
      <c r="Q2357" s="780" t="e">
        <f>O2357+G2357</f>
        <v>#REF!</v>
      </c>
      <c r="R2357" s="783" t="e">
        <f>Q2357*(1+$U$5)</f>
        <v>#REF!</v>
      </c>
      <c r="S2357" s="478"/>
      <c r="T2357" s="478"/>
      <c r="U2357" s="851"/>
      <c r="V2357" s="852"/>
      <c r="W2357" s="890"/>
      <c r="X2357" s="902"/>
      <c r="Y2357" s="921"/>
      <c r="AA2357" s="501"/>
      <c r="AB2357" s="517"/>
      <c r="AC2357" s="518"/>
      <c r="AD2357" s="582"/>
    </row>
    <row r="2358" spans="2:30" s="494" customFormat="1">
      <c r="B2358" s="786"/>
      <c r="C2358" s="850"/>
      <c r="D2358" s="790"/>
      <c r="E2358" s="791"/>
      <c r="F2358" s="778"/>
      <c r="G2358" s="794"/>
      <c r="H2358" s="458" t="s">
        <v>185</v>
      </c>
      <c r="I2358" s="252"/>
      <c r="J2358" s="448">
        <f t="shared" si="178"/>
        <v>0</v>
      </c>
      <c r="K2358" s="439" t="e">
        <f>#REF!*(1-$O$5)</f>
        <v>#REF!</v>
      </c>
      <c r="L2358" s="797"/>
      <c r="M2358" s="800"/>
      <c r="N2358" s="778"/>
      <c r="O2358" s="778"/>
      <c r="P2358" s="781"/>
      <c r="Q2358" s="781"/>
      <c r="R2358" s="784"/>
      <c r="S2358" s="478"/>
      <c r="T2358" s="478"/>
      <c r="U2358" s="851"/>
      <c r="V2358" s="852"/>
      <c r="W2358" s="890"/>
      <c r="X2358" s="902"/>
      <c r="Y2358" s="921"/>
      <c r="AA2358" s="501"/>
      <c r="AB2358" s="517"/>
      <c r="AC2358" s="518"/>
      <c r="AD2358" s="582"/>
    </row>
    <row r="2359" spans="2:30" s="494" customFormat="1">
      <c r="B2359" s="786"/>
      <c r="C2359" s="850"/>
      <c r="D2359" s="790"/>
      <c r="E2359" s="791"/>
      <c r="F2359" s="778"/>
      <c r="G2359" s="794"/>
      <c r="H2359" s="458" t="s">
        <v>220</v>
      </c>
      <c r="I2359" s="252"/>
      <c r="J2359" s="448">
        <f t="shared" si="178"/>
        <v>0</v>
      </c>
      <c r="K2359" s="439" t="e">
        <f>#REF!*(1-$O$5)</f>
        <v>#REF!</v>
      </c>
      <c r="L2359" s="797"/>
      <c r="M2359" s="800"/>
      <c r="N2359" s="778"/>
      <c r="O2359" s="778"/>
      <c r="P2359" s="781"/>
      <c r="Q2359" s="781"/>
      <c r="R2359" s="784"/>
      <c r="S2359" s="478"/>
      <c r="T2359" s="478"/>
      <c r="U2359" s="851"/>
      <c r="V2359" s="852"/>
      <c r="W2359" s="890"/>
      <c r="X2359" s="902"/>
      <c r="Y2359" s="921"/>
      <c r="AA2359" s="501"/>
      <c r="AB2359" s="517"/>
      <c r="AC2359" s="518"/>
      <c r="AD2359" s="582"/>
    </row>
    <row r="2360" spans="2:30" s="494" customFormat="1">
      <c r="B2360" s="786"/>
      <c r="C2360" s="850"/>
      <c r="D2360" s="790"/>
      <c r="E2360" s="791"/>
      <c r="F2360" s="779"/>
      <c r="G2360" s="795"/>
      <c r="H2360" s="458" t="s">
        <v>226</v>
      </c>
      <c r="I2360" s="252"/>
      <c r="J2360" s="448">
        <f t="shared" si="178"/>
        <v>0</v>
      </c>
      <c r="K2360" s="439" t="e">
        <f>#REF!*(1-$O$5)</f>
        <v>#REF!</v>
      </c>
      <c r="L2360" s="798"/>
      <c r="M2360" s="801"/>
      <c r="N2360" s="779"/>
      <c r="O2360" s="779"/>
      <c r="P2360" s="782"/>
      <c r="Q2360" s="782"/>
      <c r="R2360" s="785"/>
      <c r="S2360" s="478"/>
      <c r="T2360" s="478"/>
      <c r="U2360" s="851"/>
      <c r="V2360" s="852"/>
      <c r="W2360" s="890"/>
      <c r="X2360" s="902"/>
      <c r="Y2360" s="921"/>
      <c r="AA2360" s="501"/>
      <c r="AB2360" s="517"/>
      <c r="AC2360" s="518"/>
      <c r="AD2360" s="582"/>
    </row>
    <row r="2361" spans="2:30" s="494" customFormat="1">
      <c r="B2361" s="786">
        <v>577</v>
      </c>
      <c r="C2361" s="789" t="s">
        <v>1067</v>
      </c>
      <c r="D2361" s="790"/>
      <c r="E2361" s="791">
        <f t="shared" ref="E2361" si="183">D2361*$I$5</f>
        <v>0</v>
      </c>
      <c r="F2361" s="777">
        <f>E2361</f>
        <v>0</v>
      </c>
      <c r="G2361" s="793" t="e">
        <f>F2361*(1+$L$5)</f>
        <v>#REF!</v>
      </c>
      <c r="H2361" s="458" t="s">
        <v>207</v>
      </c>
      <c r="I2361" s="252"/>
      <c r="J2361" s="448">
        <f t="shared" si="178"/>
        <v>0</v>
      </c>
      <c r="K2361" s="439" t="e">
        <f>#REF!*(1-$O$5)</f>
        <v>#REF!</v>
      </c>
      <c r="L2361" s="796" t="e">
        <f>SUM(K2361*J2361,J2362*K2362,J2363*K2363,J2364*K2364)</f>
        <v>#REF!</v>
      </c>
      <c r="M2361" s="799">
        <v>1</v>
      </c>
      <c r="N2361" s="777" t="e">
        <f>L2361*M2361</f>
        <v>#REF!</v>
      </c>
      <c r="O2361" s="777" t="e">
        <f>N2361*(1+$R$5)</f>
        <v>#REF!</v>
      </c>
      <c r="P2361" s="780" t="e">
        <f>F2361+N2361</f>
        <v>#REF!</v>
      </c>
      <c r="Q2361" s="780" t="e">
        <f>O2361+G2361</f>
        <v>#REF!</v>
      </c>
      <c r="R2361" s="783" t="e">
        <f>Q2361*(1+$U$5)</f>
        <v>#REF!</v>
      </c>
      <c r="S2361" s="478"/>
      <c r="T2361" s="478"/>
      <c r="U2361" s="851"/>
      <c r="V2361" s="852"/>
      <c r="W2361" s="890"/>
      <c r="X2361" s="902"/>
      <c r="Y2361" s="921"/>
      <c r="AA2361" s="501"/>
      <c r="AB2361" s="517"/>
      <c r="AC2361" s="518"/>
      <c r="AD2361" s="582"/>
    </row>
    <row r="2362" spans="2:30" s="494" customFormat="1">
      <c r="B2362" s="786"/>
      <c r="C2362" s="850"/>
      <c r="D2362" s="790"/>
      <c r="E2362" s="791"/>
      <c r="F2362" s="778"/>
      <c r="G2362" s="794"/>
      <c r="H2362" s="458" t="s">
        <v>185</v>
      </c>
      <c r="I2362" s="252"/>
      <c r="J2362" s="448">
        <f t="shared" si="178"/>
        <v>0</v>
      </c>
      <c r="K2362" s="439" t="e">
        <f>#REF!*(1-$O$5)</f>
        <v>#REF!</v>
      </c>
      <c r="L2362" s="797"/>
      <c r="M2362" s="800"/>
      <c r="N2362" s="778"/>
      <c r="O2362" s="778"/>
      <c r="P2362" s="781"/>
      <c r="Q2362" s="781"/>
      <c r="R2362" s="784"/>
      <c r="S2362" s="478"/>
      <c r="T2362" s="478"/>
      <c r="U2362" s="851"/>
      <c r="V2362" s="852"/>
      <c r="W2362" s="890"/>
      <c r="X2362" s="902"/>
      <c r="Y2362" s="921"/>
      <c r="AA2362" s="501"/>
      <c r="AB2362" s="517"/>
      <c r="AC2362" s="518"/>
      <c r="AD2362" s="582"/>
    </row>
    <row r="2363" spans="2:30" s="494" customFormat="1">
      <c r="B2363" s="786"/>
      <c r="C2363" s="850"/>
      <c r="D2363" s="790"/>
      <c r="E2363" s="791"/>
      <c r="F2363" s="778"/>
      <c r="G2363" s="794"/>
      <c r="H2363" s="458" t="s">
        <v>220</v>
      </c>
      <c r="I2363" s="252"/>
      <c r="J2363" s="448">
        <f t="shared" si="178"/>
        <v>0</v>
      </c>
      <c r="K2363" s="439" t="e">
        <f>#REF!*(1-$O$5)</f>
        <v>#REF!</v>
      </c>
      <c r="L2363" s="797"/>
      <c r="M2363" s="800"/>
      <c r="N2363" s="778"/>
      <c r="O2363" s="778"/>
      <c r="P2363" s="781"/>
      <c r="Q2363" s="781"/>
      <c r="R2363" s="784"/>
      <c r="S2363" s="478"/>
      <c r="T2363" s="478"/>
      <c r="U2363" s="851"/>
      <c r="V2363" s="852"/>
      <c r="W2363" s="890"/>
      <c r="X2363" s="902"/>
      <c r="Y2363" s="921"/>
      <c r="AA2363" s="501"/>
      <c r="AB2363" s="517"/>
      <c r="AC2363" s="518"/>
      <c r="AD2363" s="582"/>
    </row>
    <row r="2364" spans="2:30" s="494" customFormat="1">
      <c r="B2364" s="786"/>
      <c r="C2364" s="850"/>
      <c r="D2364" s="790"/>
      <c r="E2364" s="791"/>
      <c r="F2364" s="779"/>
      <c r="G2364" s="795"/>
      <c r="H2364" s="458" t="s">
        <v>226</v>
      </c>
      <c r="I2364" s="252"/>
      <c r="J2364" s="448">
        <f t="shared" si="178"/>
        <v>0</v>
      </c>
      <c r="K2364" s="439" t="e">
        <f>#REF!*(1-$O$5)</f>
        <v>#REF!</v>
      </c>
      <c r="L2364" s="798"/>
      <c r="M2364" s="801"/>
      <c r="N2364" s="779"/>
      <c r="O2364" s="779"/>
      <c r="P2364" s="782"/>
      <c r="Q2364" s="782"/>
      <c r="R2364" s="785"/>
      <c r="S2364" s="478"/>
      <c r="T2364" s="478"/>
      <c r="U2364" s="851"/>
      <c r="V2364" s="852"/>
      <c r="W2364" s="890"/>
      <c r="X2364" s="902"/>
      <c r="Y2364" s="921"/>
      <c r="AA2364" s="501"/>
      <c r="AB2364" s="517"/>
      <c r="AC2364" s="518"/>
      <c r="AD2364" s="582"/>
    </row>
    <row r="2365" spans="2:30" s="494" customFormat="1">
      <c r="B2365" s="786">
        <v>578</v>
      </c>
      <c r="C2365" s="789" t="s">
        <v>1068</v>
      </c>
      <c r="D2365" s="790"/>
      <c r="E2365" s="791">
        <f t="shared" ref="E2365" si="184">D2365*$I$5</f>
        <v>0</v>
      </c>
      <c r="F2365" s="777">
        <f>E2365</f>
        <v>0</v>
      </c>
      <c r="G2365" s="793" t="e">
        <f>F2365*(1+$L$5)</f>
        <v>#REF!</v>
      </c>
      <c r="H2365" s="458" t="s">
        <v>207</v>
      </c>
      <c r="I2365" s="252"/>
      <c r="J2365" s="448">
        <f t="shared" si="178"/>
        <v>0</v>
      </c>
      <c r="K2365" s="439" t="e">
        <f>#REF!*(1-$O$5)</f>
        <v>#REF!</v>
      </c>
      <c r="L2365" s="796" t="e">
        <f>SUM(K2365*J2365,J2366*K2366,J2367*K2367,J2368*K2368)</f>
        <v>#REF!</v>
      </c>
      <c r="M2365" s="799">
        <v>0</v>
      </c>
      <c r="N2365" s="777" t="e">
        <f>L2365*M2365</f>
        <v>#REF!</v>
      </c>
      <c r="O2365" s="777" t="e">
        <f>N2365*(1+$R$5)</f>
        <v>#REF!</v>
      </c>
      <c r="P2365" s="780" t="e">
        <f>F2365+N2365</f>
        <v>#REF!</v>
      </c>
      <c r="Q2365" s="780" t="e">
        <f>O2365+G2365</f>
        <v>#REF!</v>
      </c>
      <c r="R2365" s="783" t="e">
        <f>Q2365*(1+$U$5)</f>
        <v>#REF!</v>
      </c>
      <c r="S2365" s="478"/>
      <c r="T2365" s="478"/>
      <c r="U2365" s="851"/>
      <c r="V2365" s="852"/>
      <c r="W2365" s="890"/>
      <c r="X2365" s="902"/>
      <c r="Y2365" s="921"/>
      <c r="AA2365" s="501"/>
      <c r="AB2365" s="517"/>
      <c r="AC2365" s="518"/>
      <c r="AD2365" s="582"/>
    </row>
    <row r="2366" spans="2:30" s="494" customFormat="1">
      <c r="B2366" s="786"/>
      <c r="C2366" s="850"/>
      <c r="D2366" s="790"/>
      <c r="E2366" s="791"/>
      <c r="F2366" s="778"/>
      <c r="G2366" s="794"/>
      <c r="H2366" s="458" t="s">
        <v>185</v>
      </c>
      <c r="I2366" s="252"/>
      <c r="J2366" s="448">
        <f t="shared" si="178"/>
        <v>0</v>
      </c>
      <c r="K2366" s="439" t="e">
        <f>#REF!*(1-$O$5)</f>
        <v>#REF!</v>
      </c>
      <c r="L2366" s="797"/>
      <c r="M2366" s="800"/>
      <c r="N2366" s="778"/>
      <c r="O2366" s="778"/>
      <c r="P2366" s="781"/>
      <c r="Q2366" s="781"/>
      <c r="R2366" s="784"/>
      <c r="S2366" s="478"/>
      <c r="T2366" s="478"/>
      <c r="U2366" s="851"/>
      <c r="V2366" s="852"/>
      <c r="W2366" s="890"/>
      <c r="X2366" s="902"/>
      <c r="Y2366" s="921"/>
      <c r="AA2366" s="501"/>
      <c r="AB2366" s="517"/>
      <c r="AC2366" s="518"/>
      <c r="AD2366" s="582"/>
    </row>
    <row r="2367" spans="2:30" s="494" customFormat="1">
      <c r="B2367" s="786"/>
      <c r="C2367" s="850"/>
      <c r="D2367" s="790"/>
      <c r="E2367" s="791"/>
      <c r="F2367" s="778"/>
      <c r="G2367" s="794"/>
      <c r="H2367" s="458" t="s">
        <v>220</v>
      </c>
      <c r="I2367" s="252"/>
      <c r="J2367" s="448">
        <f t="shared" si="178"/>
        <v>0</v>
      </c>
      <c r="K2367" s="439" t="e">
        <f>#REF!*(1-$O$5)</f>
        <v>#REF!</v>
      </c>
      <c r="L2367" s="797"/>
      <c r="M2367" s="800"/>
      <c r="N2367" s="778"/>
      <c r="O2367" s="778"/>
      <c r="P2367" s="781"/>
      <c r="Q2367" s="781"/>
      <c r="R2367" s="784"/>
      <c r="S2367" s="478"/>
      <c r="T2367" s="478"/>
      <c r="U2367" s="851"/>
      <c r="V2367" s="852"/>
      <c r="W2367" s="890"/>
      <c r="X2367" s="902"/>
      <c r="Y2367" s="921"/>
      <c r="AA2367" s="501"/>
      <c r="AB2367" s="517"/>
      <c r="AC2367" s="518"/>
      <c r="AD2367" s="582"/>
    </row>
    <row r="2368" spans="2:30" s="494" customFormat="1">
      <c r="B2368" s="786"/>
      <c r="C2368" s="850"/>
      <c r="D2368" s="790"/>
      <c r="E2368" s="791"/>
      <c r="F2368" s="779"/>
      <c r="G2368" s="795"/>
      <c r="H2368" s="458" t="s">
        <v>226</v>
      </c>
      <c r="I2368" s="252"/>
      <c r="J2368" s="448">
        <f t="shared" si="178"/>
        <v>0</v>
      </c>
      <c r="K2368" s="439" t="e">
        <f>#REF!*(1-$O$5)</f>
        <v>#REF!</v>
      </c>
      <c r="L2368" s="798"/>
      <c r="M2368" s="801"/>
      <c r="N2368" s="779"/>
      <c r="O2368" s="779"/>
      <c r="P2368" s="782"/>
      <c r="Q2368" s="782"/>
      <c r="R2368" s="785"/>
      <c r="S2368" s="478"/>
      <c r="T2368" s="478"/>
      <c r="U2368" s="851"/>
      <c r="V2368" s="852"/>
      <c r="W2368" s="890"/>
      <c r="X2368" s="902"/>
      <c r="Y2368" s="921"/>
      <c r="AA2368" s="501"/>
      <c r="AB2368" s="517"/>
      <c r="AC2368" s="518"/>
      <c r="AD2368" s="582"/>
    </row>
    <row r="2369" spans="2:30" s="494" customFormat="1">
      <c r="B2369" s="786">
        <v>579</v>
      </c>
      <c r="C2369" s="789" t="s">
        <v>1127</v>
      </c>
      <c r="D2369" s="790"/>
      <c r="E2369" s="791">
        <f t="shared" ref="E2369" si="185">D2369*$I$5</f>
        <v>0</v>
      </c>
      <c r="F2369" s="777">
        <f>E2369</f>
        <v>0</v>
      </c>
      <c r="G2369" s="793" t="e">
        <f>F2369*(1+$L$5)</f>
        <v>#REF!</v>
      </c>
      <c r="H2369" s="458" t="s">
        <v>207</v>
      </c>
      <c r="I2369" s="252"/>
      <c r="J2369" s="448">
        <f t="shared" si="178"/>
        <v>0</v>
      </c>
      <c r="K2369" s="439" t="e">
        <f>#REF!*(1-$O$5)</f>
        <v>#REF!</v>
      </c>
      <c r="L2369" s="796" t="e">
        <f>SUM(K2369*J2369,J2370*K2370,J2371*K2371,J2372*K2372)</f>
        <v>#REF!</v>
      </c>
      <c r="M2369" s="799">
        <v>1</v>
      </c>
      <c r="N2369" s="777" t="e">
        <f>L2369*M2369</f>
        <v>#REF!</v>
      </c>
      <c r="O2369" s="777" t="e">
        <f>N2369*(1+$R$5)</f>
        <v>#REF!</v>
      </c>
      <c r="P2369" s="780" t="e">
        <f>F2369+N2369</f>
        <v>#REF!</v>
      </c>
      <c r="Q2369" s="780" t="e">
        <f>O2369+G2369</f>
        <v>#REF!</v>
      </c>
      <c r="R2369" s="783" t="e">
        <f>Q2369*(1+$U$5)</f>
        <v>#REF!</v>
      </c>
      <c r="S2369" s="478"/>
      <c r="T2369" s="478"/>
      <c r="U2369" s="851"/>
      <c r="V2369" s="852"/>
      <c r="W2369" s="890"/>
      <c r="X2369" s="902"/>
      <c r="Y2369" s="921"/>
      <c r="AA2369" s="501"/>
      <c r="AB2369" s="517"/>
      <c r="AC2369" s="518"/>
      <c r="AD2369" s="582"/>
    </row>
    <row r="2370" spans="2:30" s="494" customFormat="1">
      <c r="B2370" s="786"/>
      <c r="C2370" s="850"/>
      <c r="D2370" s="790"/>
      <c r="E2370" s="791"/>
      <c r="F2370" s="778"/>
      <c r="G2370" s="794"/>
      <c r="H2370" s="458" t="s">
        <v>185</v>
      </c>
      <c r="I2370" s="252"/>
      <c r="J2370" s="448">
        <f t="shared" si="178"/>
        <v>0</v>
      </c>
      <c r="K2370" s="439" t="e">
        <f>#REF!*(1-$O$5)</f>
        <v>#REF!</v>
      </c>
      <c r="L2370" s="797"/>
      <c r="M2370" s="800"/>
      <c r="N2370" s="778"/>
      <c r="O2370" s="778"/>
      <c r="P2370" s="781"/>
      <c r="Q2370" s="781"/>
      <c r="R2370" s="784"/>
      <c r="S2370" s="478"/>
      <c r="T2370" s="478"/>
      <c r="U2370" s="851"/>
      <c r="V2370" s="852"/>
      <c r="W2370" s="890"/>
      <c r="X2370" s="902"/>
      <c r="Y2370" s="921"/>
      <c r="AA2370" s="501"/>
      <c r="AB2370" s="517"/>
      <c r="AC2370" s="518"/>
      <c r="AD2370" s="582"/>
    </row>
    <row r="2371" spans="2:30" s="494" customFormat="1">
      <c r="B2371" s="786"/>
      <c r="C2371" s="850"/>
      <c r="D2371" s="790"/>
      <c r="E2371" s="791"/>
      <c r="F2371" s="778"/>
      <c r="G2371" s="794"/>
      <c r="H2371" s="458" t="s">
        <v>220</v>
      </c>
      <c r="I2371" s="252"/>
      <c r="J2371" s="448">
        <f t="shared" si="178"/>
        <v>0</v>
      </c>
      <c r="K2371" s="439" t="e">
        <f>#REF!*(1-$O$5)</f>
        <v>#REF!</v>
      </c>
      <c r="L2371" s="797"/>
      <c r="M2371" s="800"/>
      <c r="N2371" s="778"/>
      <c r="O2371" s="778"/>
      <c r="P2371" s="781"/>
      <c r="Q2371" s="781"/>
      <c r="R2371" s="784"/>
      <c r="S2371" s="478"/>
      <c r="T2371" s="478"/>
      <c r="U2371" s="851"/>
      <c r="V2371" s="852"/>
      <c r="W2371" s="890"/>
      <c r="X2371" s="902"/>
      <c r="Y2371" s="921"/>
      <c r="AA2371" s="501"/>
      <c r="AB2371" s="517"/>
      <c r="AC2371" s="518"/>
      <c r="AD2371" s="582"/>
    </row>
    <row r="2372" spans="2:30" s="494" customFormat="1">
      <c r="B2372" s="786"/>
      <c r="C2372" s="850"/>
      <c r="D2372" s="790"/>
      <c r="E2372" s="791"/>
      <c r="F2372" s="779"/>
      <c r="G2372" s="795"/>
      <c r="H2372" s="458" t="s">
        <v>226</v>
      </c>
      <c r="I2372" s="252"/>
      <c r="J2372" s="448">
        <f t="shared" si="178"/>
        <v>0</v>
      </c>
      <c r="K2372" s="439" t="e">
        <f>#REF!*(1-$O$5)</f>
        <v>#REF!</v>
      </c>
      <c r="L2372" s="798"/>
      <c r="M2372" s="801"/>
      <c r="N2372" s="779"/>
      <c r="O2372" s="779"/>
      <c r="P2372" s="782"/>
      <c r="Q2372" s="782"/>
      <c r="R2372" s="785"/>
      <c r="S2372" s="478"/>
      <c r="T2372" s="478"/>
      <c r="U2372" s="851"/>
      <c r="V2372" s="852"/>
      <c r="W2372" s="890"/>
      <c r="X2372" s="902"/>
      <c r="Y2372" s="921"/>
      <c r="AA2372" s="501"/>
      <c r="AB2372" s="517"/>
      <c r="AC2372" s="518"/>
      <c r="AD2372" s="582"/>
    </row>
    <row r="2373" spans="2:30" s="494" customFormat="1">
      <c r="B2373" s="786">
        <v>580</v>
      </c>
      <c r="C2373" s="789" t="s">
        <v>1090</v>
      </c>
      <c r="D2373" s="790"/>
      <c r="E2373" s="791">
        <f t="shared" ref="E2373" si="186">D2373*$I$5</f>
        <v>0</v>
      </c>
      <c r="F2373" s="777">
        <f>E2373</f>
        <v>0</v>
      </c>
      <c r="G2373" s="793" t="e">
        <f>F2373*(1+$L$5)</f>
        <v>#REF!</v>
      </c>
      <c r="H2373" s="458" t="s">
        <v>207</v>
      </c>
      <c r="I2373" s="252"/>
      <c r="J2373" s="448">
        <f t="shared" si="178"/>
        <v>0</v>
      </c>
      <c r="K2373" s="439" t="e">
        <f>#REF!*(1-$O$5)</f>
        <v>#REF!</v>
      </c>
      <c r="L2373" s="796" t="e">
        <f>SUM(K2373*J2373,J2374*K2374,J2375*K2375,J2376*K2376)</f>
        <v>#REF!</v>
      </c>
      <c r="M2373" s="799">
        <v>1</v>
      </c>
      <c r="N2373" s="777" t="e">
        <f>L2373*M2373</f>
        <v>#REF!</v>
      </c>
      <c r="O2373" s="777" t="e">
        <f>N2373*(1+$R$5)</f>
        <v>#REF!</v>
      </c>
      <c r="P2373" s="780" t="e">
        <f>F2373+N2373</f>
        <v>#REF!</v>
      </c>
      <c r="Q2373" s="780" t="e">
        <f>O2373+G2373</f>
        <v>#REF!</v>
      </c>
      <c r="R2373" s="783" t="e">
        <f>Q2373*(1+$U$5)</f>
        <v>#REF!</v>
      </c>
      <c r="S2373" s="478"/>
      <c r="T2373" s="478"/>
      <c r="U2373" s="851"/>
      <c r="V2373" s="852"/>
      <c r="W2373" s="890"/>
      <c r="X2373" s="902"/>
      <c r="Y2373" s="921"/>
      <c r="AA2373" s="501"/>
      <c r="AB2373" s="517"/>
      <c r="AC2373" s="518"/>
      <c r="AD2373" s="582"/>
    </row>
    <row r="2374" spans="2:30" s="494" customFormat="1">
      <c r="B2374" s="786"/>
      <c r="C2374" s="850"/>
      <c r="D2374" s="790"/>
      <c r="E2374" s="791"/>
      <c r="F2374" s="778"/>
      <c r="G2374" s="794"/>
      <c r="H2374" s="458" t="s">
        <v>185</v>
      </c>
      <c r="I2374" s="252"/>
      <c r="J2374" s="448">
        <f t="shared" si="178"/>
        <v>0</v>
      </c>
      <c r="K2374" s="439" t="e">
        <f>#REF!*(1-$O$5)</f>
        <v>#REF!</v>
      </c>
      <c r="L2374" s="797"/>
      <c r="M2374" s="800"/>
      <c r="N2374" s="778"/>
      <c r="O2374" s="778"/>
      <c r="P2374" s="781"/>
      <c r="Q2374" s="781"/>
      <c r="R2374" s="784"/>
      <c r="S2374" s="478"/>
      <c r="T2374" s="478"/>
      <c r="U2374" s="851"/>
      <c r="V2374" s="852"/>
      <c r="W2374" s="890"/>
      <c r="X2374" s="902"/>
      <c r="Y2374" s="921"/>
      <c r="AA2374" s="501"/>
      <c r="AB2374" s="517"/>
      <c r="AC2374" s="518"/>
      <c r="AD2374" s="582"/>
    </row>
    <row r="2375" spans="2:30" s="494" customFormat="1">
      <c r="B2375" s="786"/>
      <c r="C2375" s="850"/>
      <c r="D2375" s="790"/>
      <c r="E2375" s="791"/>
      <c r="F2375" s="778"/>
      <c r="G2375" s="794"/>
      <c r="H2375" s="458" t="s">
        <v>220</v>
      </c>
      <c r="I2375" s="252"/>
      <c r="J2375" s="448">
        <f t="shared" si="178"/>
        <v>0</v>
      </c>
      <c r="K2375" s="439" t="e">
        <f>#REF!*(1-$O$5)</f>
        <v>#REF!</v>
      </c>
      <c r="L2375" s="797"/>
      <c r="M2375" s="800"/>
      <c r="N2375" s="778"/>
      <c r="O2375" s="778"/>
      <c r="P2375" s="781"/>
      <c r="Q2375" s="781"/>
      <c r="R2375" s="784"/>
      <c r="S2375" s="478"/>
      <c r="T2375" s="478"/>
      <c r="U2375" s="851"/>
      <c r="V2375" s="852"/>
      <c r="W2375" s="890"/>
      <c r="X2375" s="902"/>
      <c r="Y2375" s="921"/>
      <c r="AA2375" s="501"/>
      <c r="AB2375" s="517"/>
      <c r="AC2375" s="518"/>
      <c r="AD2375" s="582"/>
    </row>
    <row r="2376" spans="2:30" s="494" customFormat="1">
      <c r="B2376" s="786"/>
      <c r="C2376" s="850"/>
      <c r="D2376" s="790"/>
      <c r="E2376" s="791"/>
      <c r="F2376" s="779"/>
      <c r="G2376" s="795"/>
      <c r="H2376" s="458" t="s">
        <v>226</v>
      </c>
      <c r="I2376" s="252"/>
      <c r="J2376" s="448">
        <f t="shared" si="178"/>
        <v>0</v>
      </c>
      <c r="K2376" s="439" t="e">
        <f>#REF!*(1-$O$5)</f>
        <v>#REF!</v>
      </c>
      <c r="L2376" s="798"/>
      <c r="M2376" s="801"/>
      <c r="N2376" s="779"/>
      <c r="O2376" s="779"/>
      <c r="P2376" s="782"/>
      <c r="Q2376" s="782"/>
      <c r="R2376" s="785"/>
      <c r="S2376" s="478"/>
      <c r="T2376" s="478"/>
      <c r="U2376" s="851"/>
      <c r="V2376" s="852"/>
      <c r="W2376" s="890"/>
      <c r="X2376" s="902"/>
      <c r="Y2376" s="921"/>
      <c r="AA2376" s="501"/>
      <c r="AB2376" s="517"/>
      <c r="AC2376" s="518"/>
      <c r="AD2376" s="582"/>
    </row>
    <row r="2377" spans="2:30" s="494" customFormat="1">
      <c r="B2377" s="786">
        <v>581</v>
      </c>
      <c r="C2377" s="789" t="s">
        <v>1091</v>
      </c>
      <c r="D2377" s="790"/>
      <c r="E2377" s="791">
        <f t="shared" ref="E2377" si="187">D2377*$I$5</f>
        <v>0</v>
      </c>
      <c r="F2377" s="777">
        <f>E2377</f>
        <v>0</v>
      </c>
      <c r="G2377" s="793" t="e">
        <f>F2377*(1+$L$5)</f>
        <v>#REF!</v>
      </c>
      <c r="H2377" s="458" t="s">
        <v>207</v>
      </c>
      <c r="I2377" s="252"/>
      <c r="J2377" s="448">
        <f t="shared" si="178"/>
        <v>0</v>
      </c>
      <c r="K2377" s="439" t="e">
        <f>#REF!*(1-$O$5)</f>
        <v>#REF!</v>
      </c>
      <c r="L2377" s="796" t="e">
        <f>SUM(K2377*J2377,J2378*K2378,J2379*K2379,J2380*K2380)</f>
        <v>#REF!</v>
      </c>
      <c r="M2377" s="799">
        <v>1</v>
      </c>
      <c r="N2377" s="777" t="e">
        <f>L2377*M2377</f>
        <v>#REF!</v>
      </c>
      <c r="O2377" s="777" t="e">
        <f>N2377*(1+$R$5)</f>
        <v>#REF!</v>
      </c>
      <c r="P2377" s="780" t="e">
        <f>F2377+N2377</f>
        <v>#REF!</v>
      </c>
      <c r="Q2377" s="780" t="e">
        <f>O2377+G2377</f>
        <v>#REF!</v>
      </c>
      <c r="R2377" s="783" t="e">
        <f>Q2377*(1+$U$5)</f>
        <v>#REF!</v>
      </c>
      <c r="S2377" s="478"/>
      <c r="T2377" s="478"/>
      <c r="U2377" s="851"/>
      <c r="V2377" s="852"/>
      <c r="W2377" s="890"/>
      <c r="X2377" s="902"/>
      <c r="Y2377" s="921"/>
      <c r="AA2377" s="501"/>
      <c r="AB2377" s="517"/>
      <c r="AC2377" s="518"/>
      <c r="AD2377" s="582"/>
    </row>
    <row r="2378" spans="2:30" s="494" customFormat="1">
      <c r="B2378" s="786"/>
      <c r="C2378" s="850"/>
      <c r="D2378" s="790"/>
      <c r="E2378" s="791"/>
      <c r="F2378" s="778"/>
      <c r="G2378" s="794"/>
      <c r="H2378" s="458" t="s">
        <v>185</v>
      </c>
      <c r="I2378" s="252"/>
      <c r="J2378" s="448">
        <f t="shared" si="178"/>
        <v>0</v>
      </c>
      <c r="K2378" s="439" t="e">
        <f>#REF!*(1-$O$5)</f>
        <v>#REF!</v>
      </c>
      <c r="L2378" s="797"/>
      <c r="M2378" s="800"/>
      <c r="N2378" s="778"/>
      <c r="O2378" s="778"/>
      <c r="P2378" s="781"/>
      <c r="Q2378" s="781"/>
      <c r="R2378" s="784"/>
      <c r="S2378" s="478"/>
      <c r="T2378" s="478"/>
      <c r="U2378" s="851"/>
      <c r="V2378" s="852"/>
      <c r="W2378" s="890"/>
      <c r="X2378" s="902"/>
      <c r="Y2378" s="921"/>
      <c r="AA2378" s="501"/>
      <c r="AB2378" s="517"/>
      <c r="AC2378" s="518"/>
      <c r="AD2378" s="582"/>
    </row>
    <row r="2379" spans="2:30" s="494" customFormat="1">
      <c r="B2379" s="786"/>
      <c r="C2379" s="850"/>
      <c r="D2379" s="790"/>
      <c r="E2379" s="791"/>
      <c r="F2379" s="778"/>
      <c r="G2379" s="794"/>
      <c r="H2379" s="458" t="s">
        <v>220</v>
      </c>
      <c r="I2379" s="252"/>
      <c r="J2379" s="448">
        <f t="shared" si="178"/>
        <v>0</v>
      </c>
      <c r="K2379" s="439" t="e">
        <f>#REF!*(1-$O$5)</f>
        <v>#REF!</v>
      </c>
      <c r="L2379" s="797"/>
      <c r="M2379" s="800"/>
      <c r="N2379" s="778"/>
      <c r="O2379" s="778"/>
      <c r="P2379" s="781"/>
      <c r="Q2379" s="781"/>
      <c r="R2379" s="784"/>
      <c r="S2379" s="478"/>
      <c r="T2379" s="478"/>
      <c r="U2379" s="851"/>
      <c r="V2379" s="852"/>
      <c r="W2379" s="890"/>
      <c r="X2379" s="902"/>
      <c r="Y2379" s="921"/>
      <c r="AA2379" s="501"/>
      <c r="AB2379" s="517"/>
      <c r="AC2379" s="518"/>
      <c r="AD2379" s="582"/>
    </row>
    <row r="2380" spans="2:30" s="494" customFormat="1">
      <c r="B2380" s="786"/>
      <c r="C2380" s="850"/>
      <c r="D2380" s="790"/>
      <c r="E2380" s="791"/>
      <c r="F2380" s="779"/>
      <c r="G2380" s="795"/>
      <c r="H2380" s="458" t="s">
        <v>226</v>
      </c>
      <c r="I2380" s="252"/>
      <c r="J2380" s="448">
        <f t="shared" si="178"/>
        <v>0</v>
      </c>
      <c r="K2380" s="439" t="e">
        <f>#REF!*(1-$O$5)</f>
        <v>#REF!</v>
      </c>
      <c r="L2380" s="798"/>
      <c r="M2380" s="801"/>
      <c r="N2380" s="779"/>
      <c r="O2380" s="779"/>
      <c r="P2380" s="782"/>
      <c r="Q2380" s="782"/>
      <c r="R2380" s="785"/>
      <c r="S2380" s="478"/>
      <c r="T2380" s="478"/>
      <c r="U2380" s="851"/>
      <c r="V2380" s="852"/>
      <c r="W2380" s="890"/>
      <c r="X2380" s="902"/>
      <c r="Y2380" s="921"/>
      <c r="AA2380" s="501"/>
      <c r="AB2380" s="517"/>
      <c r="AC2380" s="518"/>
      <c r="AD2380" s="582"/>
    </row>
    <row r="2381" spans="2:30" s="494" customFormat="1">
      <c r="B2381" s="786">
        <v>582</v>
      </c>
      <c r="C2381" s="789" t="s">
        <v>1057</v>
      </c>
      <c r="D2381" s="790"/>
      <c r="E2381" s="791">
        <f t="shared" ref="E2381" si="188">D2381*$I$5</f>
        <v>0</v>
      </c>
      <c r="F2381" s="777">
        <f>E2381</f>
        <v>0</v>
      </c>
      <c r="G2381" s="793" t="e">
        <f>F2381*(1+$L$5)</f>
        <v>#REF!</v>
      </c>
      <c r="H2381" s="458" t="s">
        <v>207</v>
      </c>
      <c r="I2381" s="252"/>
      <c r="J2381" s="448">
        <f t="shared" si="178"/>
        <v>0</v>
      </c>
      <c r="K2381" s="439" t="e">
        <f>#REF!*(1-$O$5)</f>
        <v>#REF!</v>
      </c>
      <c r="L2381" s="796" t="e">
        <f>SUM(K2381*J2381,J2382*K2382,J2383*K2383,J2384*K2384)</f>
        <v>#REF!</v>
      </c>
      <c r="M2381" s="799">
        <v>1</v>
      </c>
      <c r="N2381" s="777" t="e">
        <f>L2381*M2381</f>
        <v>#REF!</v>
      </c>
      <c r="O2381" s="777" t="e">
        <f>N2381*(1+$R$5)</f>
        <v>#REF!</v>
      </c>
      <c r="P2381" s="780" t="e">
        <f>F2381+N2381</f>
        <v>#REF!</v>
      </c>
      <c r="Q2381" s="780" t="e">
        <f>O2381+G2381</f>
        <v>#REF!</v>
      </c>
      <c r="R2381" s="783" t="e">
        <f>Q2381*(1+$U$5)</f>
        <v>#REF!</v>
      </c>
      <c r="S2381" s="478"/>
      <c r="T2381" s="478"/>
      <c r="U2381" s="851"/>
      <c r="V2381" s="852"/>
      <c r="W2381" s="890"/>
      <c r="X2381" s="902"/>
      <c r="Y2381" s="921"/>
      <c r="AA2381" s="501"/>
      <c r="AB2381" s="517"/>
      <c r="AC2381" s="518"/>
      <c r="AD2381" s="582"/>
    </row>
    <row r="2382" spans="2:30" s="494" customFormat="1">
      <c r="B2382" s="786"/>
      <c r="C2382" s="850"/>
      <c r="D2382" s="790"/>
      <c r="E2382" s="791"/>
      <c r="F2382" s="778"/>
      <c r="G2382" s="794"/>
      <c r="H2382" s="458" t="s">
        <v>185</v>
      </c>
      <c r="I2382" s="252"/>
      <c r="J2382" s="448">
        <f t="shared" si="178"/>
        <v>0</v>
      </c>
      <c r="K2382" s="439" t="e">
        <f>#REF!*(1-$O$5)</f>
        <v>#REF!</v>
      </c>
      <c r="L2382" s="797"/>
      <c r="M2382" s="800"/>
      <c r="N2382" s="778"/>
      <c r="O2382" s="778"/>
      <c r="P2382" s="781"/>
      <c r="Q2382" s="781"/>
      <c r="R2382" s="784"/>
      <c r="S2382" s="478"/>
      <c r="T2382" s="478"/>
      <c r="U2382" s="851"/>
      <c r="V2382" s="852"/>
      <c r="W2382" s="890"/>
      <c r="X2382" s="902"/>
      <c r="Y2382" s="921"/>
      <c r="AA2382" s="501"/>
      <c r="AB2382" s="517"/>
      <c r="AC2382" s="518"/>
      <c r="AD2382" s="582"/>
    </row>
    <row r="2383" spans="2:30" s="494" customFormat="1">
      <c r="B2383" s="786"/>
      <c r="C2383" s="850"/>
      <c r="D2383" s="790"/>
      <c r="E2383" s="791"/>
      <c r="F2383" s="778"/>
      <c r="G2383" s="794"/>
      <c r="H2383" s="458" t="s">
        <v>220</v>
      </c>
      <c r="I2383" s="252"/>
      <c r="J2383" s="448">
        <f t="shared" si="178"/>
        <v>0</v>
      </c>
      <c r="K2383" s="439" t="e">
        <f>#REF!*(1-$O$5)</f>
        <v>#REF!</v>
      </c>
      <c r="L2383" s="797"/>
      <c r="M2383" s="800"/>
      <c r="N2383" s="778"/>
      <c r="O2383" s="778"/>
      <c r="P2383" s="781"/>
      <c r="Q2383" s="781"/>
      <c r="R2383" s="784"/>
      <c r="S2383" s="478"/>
      <c r="T2383" s="478"/>
      <c r="U2383" s="851"/>
      <c r="V2383" s="852"/>
      <c r="W2383" s="890"/>
      <c r="X2383" s="902"/>
      <c r="Y2383" s="921"/>
      <c r="AA2383" s="501"/>
      <c r="AB2383" s="517"/>
      <c r="AC2383" s="518"/>
      <c r="AD2383" s="582"/>
    </row>
    <row r="2384" spans="2:30" s="494" customFormat="1">
      <c r="B2384" s="786"/>
      <c r="C2384" s="850"/>
      <c r="D2384" s="790"/>
      <c r="E2384" s="791"/>
      <c r="F2384" s="779"/>
      <c r="G2384" s="795"/>
      <c r="H2384" s="458" t="s">
        <v>226</v>
      </c>
      <c r="I2384" s="252"/>
      <c r="J2384" s="448">
        <f t="shared" si="178"/>
        <v>0</v>
      </c>
      <c r="K2384" s="439" t="e">
        <f>#REF!*(1-$O$5)</f>
        <v>#REF!</v>
      </c>
      <c r="L2384" s="798"/>
      <c r="M2384" s="801"/>
      <c r="N2384" s="779"/>
      <c r="O2384" s="779"/>
      <c r="P2384" s="782"/>
      <c r="Q2384" s="782"/>
      <c r="R2384" s="785"/>
      <c r="S2384" s="478"/>
      <c r="T2384" s="478"/>
      <c r="U2384" s="851"/>
      <c r="V2384" s="852"/>
      <c r="W2384" s="890"/>
      <c r="X2384" s="902"/>
      <c r="Y2384" s="921"/>
      <c r="AA2384" s="501"/>
      <c r="AB2384" s="517"/>
      <c r="AC2384" s="518"/>
      <c r="AD2384" s="582"/>
    </row>
    <row r="2385" spans="2:30" s="494" customFormat="1">
      <c r="B2385" s="786">
        <v>583</v>
      </c>
      <c r="C2385" s="789" t="s">
        <v>1092</v>
      </c>
      <c r="D2385" s="790"/>
      <c r="E2385" s="791">
        <f t="shared" ref="E2385" si="189">D2385*$I$5</f>
        <v>0</v>
      </c>
      <c r="F2385" s="777">
        <f>E2385</f>
        <v>0</v>
      </c>
      <c r="G2385" s="793" t="e">
        <f>F2385*(1+$L$5)</f>
        <v>#REF!</v>
      </c>
      <c r="H2385" s="458" t="s">
        <v>207</v>
      </c>
      <c r="I2385" s="252"/>
      <c r="J2385" s="448">
        <f t="shared" si="178"/>
        <v>0</v>
      </c>
      <c r="K2385" s="439" t="e">
        <f>#REF!*(1-$O$5)</f>
        <v>#REF!</v>
      </c>
      <c r="L2385" s="796" t="e">
        <f>SUM(K2385*J2385,J2386*K2386,J2387*K2387,J2388*K2388)</f>
        <v>#REF!</v>
      </c>
      <c r="M2385" s="799">
        <v>1</v>
      </c>
      <c r="N2385" s="777" t="e">
        <f>L2385*M2385</f>
        <v>#REF!</v>
      </c>
      <c r="O2385" s="777" t="e">
        <f>N2385*(1+$R$5)</f>
        <v>#REF!</v>
      </c>
      <c r="P2385" s="780" t="e">
        <f>F2385+N2385</f>
        <v>#REF!</v>
      </c>
      <c r="Q2385" s="780" t="e">
        <f>O2385+G2385</f>
        <v>#REF!</v>
      </c>
      <c r="R2385" s="783" t="e">
        <f>Q2385*(1+$U$5)</f>
        <v>#REF!</v>
      </c>
      <c r="S2385" s="478"/>
      <c r="T2385" s="478"/>
      <c r="U2385" s="851"/>
      <c r="V2385" s="852"/>
      <c r="W2385" s="890"/>
      <c r="X2385" s="902"/>
      <c r="Y2385" s="921"/>
      <c r="AA2385" s="501"/>
      <c r="AB2385" s="517"/>
      <c r="AC2385" s="518"/>
      <c r="AD2385" s="582"/>
    </row>
    <row r="2386" spans="2:30" s="494" customFormat="1">
      <c r="B2386" s="786"/>
      <c r="C2386" s="850"/>
      <c r="D2386" s="790"/>
      <c r="E2386" s="791"/>
      <c r="F2386" s="778"/>
      <c r="G2386" s="794"/>
      <c r="H2386" s="458" t="s">
        <v>185</v>
      </c>
      <c r="I2386" s="252"/>
      <c r="J2386" s="448">
        <f t="shared" si="178"/>
        <v>0</v>
      </c>
      <c r="K2386" s="439" t="e">
        <f>#REF!*(1-$O$5)</f>
        <v>#REF!</v>
      </c>
      <c r="L2386" s="797"/>
      <c r="M2386" s="800"/>
      <c r="N2386" s="778"/>
      <c r="O2386" s="778"/>
      <c r="P2386" s="781"/>
      <c r="Q2386" s="781"/>
      <c r="R2386" s="784"/>
      <c r="S2386" s="478"/>
      <c r="T2386" s="478"/>
      <c r="U2386" s="851"/>
      <c r="V2386" s="852"/>
      <c r="W2386" s="890"/>
      <c r="X2386" s="902"/>
      <c r="Y2386" s="921"/>
      <c r="AA2386" s="501"/>
      <c r="AB2386" s="517"/>
      <c r="AC2386" s="518"/>
      <c r="AD2386" s="582"/>
    </row>
    <row r="2387" spans="2:30" s="494" customFormat="1">
      <c r="B2387" s="786"/>
      <c r="C2387" s="850"/>
      <c r="D2387" s="790"/>
      <c r="E2387" s="791"/>
      <c r="F2387" s="778"/>
      <c r="G2387" s="794"/>
      <c r="H2387" s="458" t="s">
        <v>220</v>
      </c>
      <c r="I2387" s="252"/>
      <c r="J2387" s="448">
        <f t="shared" si="178"/>
        <v>0</v>
      </c>
      <c r="K2387" s="439" t="e">
        <f>#REF!*(1-$O$5)</f>
        <v>#REF!</v>
      </c>
      <c r="L2387" s="797"/>
      <c r="M2387" s="800"/>
      <c r="N2387" s="778"/>
      <c r="O2387" s="778"/>
      <c r="P2387" s="781"/>
      <c r="Q2387" s="781"/>
      <c r="R2387" s="784"/>
      <c r="S2387" s="478"/>
      <c r="T2387" s="478"/>
      <c r="U2387" s="851"/>
      <c r="V2387" s="852"/>
      <c r="W2387" s="890"/>
      <c r="X2387" s="902"/>
      <c r="Y2387" s="921"/>
      <c r="AA2387" s="501"/>
      <c r="AB2387" s="517"/>
      <c r="AC2387" s="518"/>
      <c r="AD2387" s="582"/>
    </row>
    <row r="2388" spans="2:30" s="494" customFormat="1">
      <c r="B2388" s="786"/>
      <c r="C2388" s="850"/>
      <c r="D2388" s="790"/>
      <c r="E2388" s="791"/>
      <c r="F2388" s="779"/>
      <c r="G2388" s="795"/>
      <c r="H2388" s="458" t="s">
        <v>226</v>
      </c>
      <c r="I2388" s="252"/>
      <c r="J2388" s="448">
        <f t="shared" si="178"/>
        <v>0</v>
      </c>
      <c r="K2388" s="439" t="e">
        <f>#REF!*(1-$O$5)</f>
        <v>#REF!</v>
      </c>
      <c r="L2388" s="798"/>
      <c r="M2388" s="801"/>
      <c r="N2388" s="779"/>
      <c r="O2388" s="779"/>
      <c r="P2388" s="782"/>
      <c r="Q2388" s="782"/>
      <c r="R2388" s="785"/>
      <c r="S2388" s="478"/>
      <c r="T2388" s="478"/>
      <c r="U2388" s="851"/>
      <c r="V2388" s="852"/>
      <c r="W2388" s="890"/>
      <c r="X2388" s="902"/>
      <c r="Y2388" s="921"/>
      <c r="AA2388" s="501"/>
      <c r="AB2388" s="517"/>
      <c r="AC2388" s="518"/>
      <c r="AD2388" s="582"/>
    </row>
    <row r="2389" spans="2:30" s="494" customFormat="1">
      <c r="B2389" s="786">
        <v>584</v>
      </c>
      <c r="C2389" s="789" t="s">
        <v>1128</v>
      </c>
      <c r="D2389" s="790"/>
      <c r="E2389" s="791">
        <f t="shared" ref="E2389" si="190">D2389*$I$5</f>
        <v>0</v>
      </c>
      <c r="F2389" s="777">
        <f>E2389</f>
        <v>0</v>
      </c>
      <c r="G2389" s="793" t="e">
        <f>F2389*(1+$L$5)</f>
        <v>#REF!</v>
      </c>
      <c r="H2389" s="458" t="s">
        <v>207</v>
      </c>
      <c r="I2389" s="252"/>
      <c r="J2389" s="448">
        <f t="shared" si="178"/>
        <v>0</v>
      </c>
      <c r="K2389" s="439" t="e">
        <f>#REF!*(1-$O$5)</f>
        <v>#REF!</v>
      </c>
      <c r="L2389" s="796" t="e">
        <f>SUM(K2389*J2389,J2390*K2390,J2391*K2391,J2392*K2392)</f>
        <v>#REF!</v>
      </c>
      <c r="M2389" s="799">
        <v>1</v>
      </c>
      <c r="N2389" s="777" t="e">
        <f>L2389*M2389</f>
        <v>#REF!</v>
      </c>
      <c r="O2389" s="777" t="e">
        <f>N2389*(1+$R$5)</f>
        <v>#REF!</v>
      </c>
      <c r="P2389" s="780" t="e">
        <f>F2389+N2389</f>
        <v>#REF!</v>
      </c>
      <c r="Q2389" s="780" t="e">
        <f>O2389+G2389</f>
        <v>#REF!</v>
      </c>
      <c r="R2389" s="783" t="e">
        <f>Q2389*(1+$U$5)</f>
        <v>#REF!</v>
      </c>
      <c r="S2389" s="478"/>
      <c r="T2389" s="478"/>
      <c r="U2389" s="851"/>
      <c r="V2389" s="852"/>
      <c r="W2389" s="890"/>
      <c r="X2389" s="902"/>
      <c r="Y2389" s="921"/>
      <c r="AA2389" s="501"/>
      <c r="AB2389" s="517"/>
      <c r="AC2389" s="518"/>
      <c r="AD2389" s="582"/>
    </row>
    <row r="2390" spans="2:30" s="494" customFormat="1">
      <c r="B2390" s="786"/>
      <c r="C2390" s="850"/>
      <c r="D2390" s="790"/>
      <c r="E2390" s="791"/>
      <c r="F2390" s="778"/>
      <c r="G2390" s="794"/>
      <c r="H2390" s="458" t="s">
        <v>185</v>
      </c>
      <c r="I2390" s="252"/>
      <c r="J2390" s="448">
        <f t="shared" si="178"/>
        <v>0</v>
      </c>
      <c r="K2390" s="439" t="e">
        <f>#REF!*(1-$O$5)</f>
        <v>#REF!</v>
      </c>
      <c r="L2390" s="797"/>
      <c r="M2390" s="800"/>
      <c r="N2390" s="778"/>
      <c r="O2390" s="778"/>
      <c r="P2390" s="781"/>
      <c r="Q2390" s="781"/>
      <c r="R2390" s="784"/>
      <c r="S2390" s="478"/>
      <c r="T2390" s="478"/>
      <c r="U2390" s="851"/>
      <c r="V2390" s="852"/>
      <c r="W2390" s="890"/>
      <c r="X2390" s="902"/>
      <c r="Y2390" s="921"/>
      <c r="AA2390" s="501"/>
      <c r="AB2390" s="517"/>
      <c r="AC2390" s="518"/>
      <c r="AD2390" s="582"/>
    </row>
    <row r="2391" spans="2:30" s="494" customFormat="1" ht="12" customHeight="1">
      <c r="B2391" s="786"/>
      <c r="C2391" s="850"/>
      <c r="D2391" s="790"/>
      <c r="E2391" s="791"/>
      <c r="F2391" s="778"/>
      <c r="G2391" s="794"/>
      <c r="H2391" s="458" t="s">
        <v>220</v>
      </c>
      <c r="I2391" s="252"/>
      <c r="J2391" s="448">
        <f t="shared" si="178"/>
        <v>0</v>
      </c>
      <c r="K2391" s="439" t="e">
        <f>#REF!*(1-$O$5)</f>
        <v>#REF!</v>
      </c>
      <c r="L2391" s="797"/>
      <c r="M2391" s="800"/>
      <c r="N2391" s="778"/>
      <c r="O2391" s="778"/>
      <c r="P2391" s="781"/>
      <c r="Q2391" s="781"/>
      <c r="R2391" s="784"/>
      <c r="S2391" s="478"/>
      <c r="T2391" s="478"/>
      <c r="U2391" s="851"/>
      <c r="V2391" s="852"/>
      <c r="W2391" s="890"/>
      <c r="X2391" s="902"/>
      <c r="Y2391" s="921"/>
      <c r="AA2391" s="501"/>
      <c r="AB2391" s="517"/>
      <c r="AC2391" s="518"/>
      <c r="AD2391" s="582"/>
    </row>
    <row r="2392" spans="2:30" s="494" customFormat="1">
      <c r="B2392" s="786"/>
      <c r="C2392" s="850"/>
      <c r="D2392" s="790"/>
      <c r="E2392" s="791"/>
      <c r="F2392" s="779"/>
      <c r="G2392" s="795"/>
      <c r="H2392" s="458" t="s">
        <v>226</v>
      </c>
      <c r="I2392" s="252"/>
      <c r="J2392" s="448">
        <f t="shared" si="178"/>
        <v>0</v>
      </c>
      <c r="K2392" s="439" t="e">
        <f>#REF!*(1-$O$5)</f>
        <v>#REF!</v>
      </c>
      <c r="L2392" s="798"/>
      <c r="M2392" s="801"/>
      <c r="N2392" s="779"/>
      <c r="O2392" s="779"/>
      <c r="P2392" s="782"/>
      <c r="Q2392" s="782"/>
      <c r="R2392" s="785"/>
      <c r="S2392" s="478"/>
      <c r="T2392" s="478"/>
      <c r="U2392" s="851"/>
      <c r="V2392" s="852"/>
      <c r="W2392" s="890"/>
      <c r="X2392" s="902"/>
      <c r="Y2392" s="921"/>
      <c r="AA2392" s="501"/>
      <c r="AB2392" s="517"/>
      <c r="AC2392" s="518"/>
      <c r="AD2392" s="582"/>
    </row>
    <row r="2393" spans="2:30" s="494" customFormat="1">
      <c r="B2393" s="449"/>
      <c r="C2393" s="430" t="s">
        <v>1058</v>
      </c>
      <c r="D2393" s="253"/>
      <c r="E2393" s="444"/>
      <c r="F2393" s="446"/>
      <c r="G2393" s="434"/>
      <c r="H2393" s="435"/>
      <c r="I2393" s="251"/>
      <c r="J2393" s="447"/>
      <c r="K2393" s="450"/>
      <c r="L2393" s="468"/>
      <c r="M2393" s="256"/>
      <c r="N2393" s="468"/>
      <c r="O2393" s="468"/>
      <c r="P2393" s="469"/>
      <c r="Q2393" s="469"/>
      <c r="R2393" s="469"/>
      <c r="S2393" s="478"/>
      <c r="T2393" s="478"/>
      <c r="U2393" s="478"/>
      <c r="V2393" s="478"/>
      <c r="AA2393" s="484"/>
      <c r="AB2393" s="484"/>
      <c r="AC2393" s="513"/>
      <c r="AD2393" s="484"/>
    </row>
    <row r="2394" spans="2:30" s="494" customFormat="1">
      <c r="B2394" s="786">
        <v>585</v>
      </c>
      <c r="C2394" s="789" t="s">
        <v>1059</v>
      </c>
      <c r="D2394" s="790"/>
      <c r="E2394" s="791">
        <f t="shared" ref="E2394" si="191">D2394*$I$5</f>
        <v>0</v>
      </c>
      <c r="F2394" s="777">
        <f>E2394</f>
        <v>0</v>
      </c>
      <c r="G2394" s="793" t="e">
        <f>F2394*(1+$L$5)</f>
        <v>#REF!</v>
      </c>
      <c r="H2394" s="458" t="s">
        <v>207</v>
      </c>
      <c r="I2394" s="252"/>
      <c r="J2394" s="448">
        <f t="shared" si="178"/>
        <v>0</v>
      </c>
      <c r="K2394" s="439" t="e">
        <f>#REF!*(1-$O$5)</f>
        <v>#REF!</v>
      </c>
      <c r="L2394" s="796" t="e">
        <f>SUM(K2394:K2397)</f>
        <v>#REF!</v>
      </c>
      <c r="M2394" s="799">
        <v>1</v>
      </c>
      <c r="N2394" s="777" t="e">
        <f>L2394*M2394</f>
        <v>#REF!</v>
      </c>
      <c r="O2394" s="777" t="e">
        <f>N2394*(1+$R$5)</f>
        <v>#REF!</v>
      </c>
      <c r="P2394" s="780" t="e">
        <f>F2394+N2394</f>
        <v>#REF!</v>
      </c>
      <c r="Q2394" s="780" t="e">
        <f>O2394+G2394</f>
        <v>#REF!</v>
      </c>
      <c r="R2394" s="783" t="e">
        <f>Q2394*(1+$U$5)</f>
        <v>#REF!</v>
      </c>
      <c r="S2394" s="478"/>
      <c r="T2394" s="478"/>
      <c r="U2394" s="851"/>
      <c r="V2394" s="852"/>
      <c r="W2394" s="890"/>
      <c r="X2394" s="902"/>
      <c r="Y2394" s="921"/>
      <c r="AA2394" s="501"/>
      <c r="AB2394" s="517"/>
      <c r="AC2394" s="518"/>
      <c r="AD2394" s="582"/>
    </row>
    <row r="2395" spans="2:30" s="494" customFormat="1">
      <c r="B2395" s="786"/>
      <c r="C2395" s="850"/>
      <c r="D2395" s="790"/>
      <c r="E2395" s="791"/>
      <c r="F2395" s="778"/>
      <c r="G2395" s="794"/>
      <c r="H2395" s="458" t="s">
        <v>185</v>
      </c>
      <c r="I2395" s="252"/>
      <c r="J2395" s="448">
        <f t="shared" si="178"/>
        <v>0</v>
      </c>
      <c r="K2395" s="439" t="e">
        <f>#REF!*(1-$O$5)</f>
        <v>#REF!</v>
      </c>
      <c r="L2395" s="797"/>
      <c r="M2395" s="800"/>
      <c r="N2395" s="778"/>
      <c r="O2395" s="778"/>
      <c r="P2395" s="781"/>
      <c r="Q2395" s="781"/>
      <c r="R2395" s="784"/>
      <c r="S2395" s="478"/>
      <c r="T2395" s="478"/>
      <c r="U2395" s="851"/>
      <c r="V2395" s="852"/>
      <c r="W2395" s="890"/>
      <c r="X2395" s="902"/>
      <c r="Y2395" s="921"/>
      <c r="AA2395" s="501"/>
      <c r="AB2395" s="517"/>
      <c r="AC2395" s="518"/>
      <c r="AD2395" s="582"/>
    </row>
    <row r="2396" spans="2:30" s="494" customFormat="1">
      <c r="B2396" s="786"/>
      <c r="C2396" s="850"/>
      <c r="D2396" s="790"/>
      <c r="E2396" s="791"/>
      <c r="F2396" s="778"/>
      <c r="G2396" s="794"/>
      <c r="H2396" s="458" t="s">
        <v>220</v>
      </c>
      <c r="I2396" s="252"/>
      <c r="J2396" s="448">
        <f t="shared" si="178"/>
        <v>0</v>
      </c>
      <c r="K2396" s="439" t="e">
        <f>#REF!*(1-$O$5)</f>
        <v>#REF!</v>
      </c>
      <c r="L2396" s="797"/>
      <c r="M2396" s="800"/>
      <c r="N2396" s="778"/>
      <c r="O2396" s="778"/>
      <c r="P2396" s="781"/>
      <c r="Q2396" s="781"/>
      <c r="R2396" s="784"/>
      <c r="S2396" s="478"/>
      <c r="T2396" s="478"/>
      <c r="U2396" s="851"/>
      <c r="V2396" s="852"/>
      <c r="W2396" s="890"/>
      <c r="X2396" s="902"/>
      <c r="Y2396" s="921"/>
      <c r="AA2396" s="501"/>
      <c r="AB2396" s="517"/>
      <c r="AC2396" s="518"/>
      <c r="AD2396" s="582"/>
    </row>
    <row r="2397" spans="2:30" s="494" customFormat="1">
      <c r="B2397" s="786"/>
      <c r="C2397" s="850"/>
      <c r="D2397" s="790"/>
      <c r="E2397" s="791"/>
      <c r="F2397" s="779"/>
      <c r="G2397" s="795"/>
      <c r="H2397" s="458" t="s">
        <v>226</v>
      </c>
      <c r="I2397" s="252"/>
      <c r="J2397" s="448">
        <f t="shared" si="178"/>
        <v>0</v>
      </c>
      <c r="K2397" s="439" t="e">
        <f>#REF!*(1-$O$5)</f>
        <v>#REF!</v>
      </c>
      <c r="L2397" s="798"/>
      <c r="M2397" s="801"/>
      <c r="N2397" s="779"/>
      <c r="O2397" s="779"/>
      <c r="P2397" s="782"/>
      <c r="Q2397" s="782"/>
      <c r="R2397" s="785"/>
      <c r="S2397" s="478"/>
      <c r="T2397" s="478"/>
      <c r="U2397" s="851"/>
      <c r="V2397" s="852"/>
      <c r="W2397" s="890"/>
      <c r="X2397" s="902"/>
      <c r="Y2397" s="921"/>
      <c r="AA2397" s="501"/>
      <c r="AB2397" s="517"/>
      <c r="AC2397" s="518"/>
      <c r="AD2397" s="582"/>
    </row>
    <row r="2398" spans="2:30" s="494" customFormat="1">
      <c r="B2398" s="786">
        <v>586</v>
      </c>
      <c r="C2398" s="789" t="s">
        <v>1060</v>
      </c>
      <c r="D2398" s="790"/>
      <c r="E2398" s="791">
        <f t="shared" ref="E2398:E2422" si="192">D2398*$I$5</f>
        <v>0</v>
      </c>
      <c r="F2398" s="777">
        <f>E2398</f>
        <v>0</v>
      </c>
      <c r="G2398" s="793" t="e">
        <f>F2398*(1+$L$5)</f>
        <v>#REF!</v>
      </c>
      <c r="H2398" s="458" t="s">
        <v>207</v>
      </c>
      <c r="I2398" s="252"/>
      <c r="J2398" s="448">
        <f t="shared" si="178"/>
        <v>0</v>
      </c>
      <c r="K2398" s="439" t="e">
        <f>#REF!*(1-$O$5)</f>
        <v>#REF!</v>
      </c>
      <c r="L2398" s="796" t="e">
        <f>SUM(K2398:K2401)</f>
        <v>#REF!</v>
      </c>
      <c r="M2398" s="799">
        <v>1</v>
      </c>
      <c r="N2398" s="777" t="e">
        <f>L2398*M2398</f>
        <v>#REF!</v>
      </c>
      <c r="O2398" s="777" t="e">
        <f>N2398*(1+$R$5)</f>
        <v>#REF!</v>
      </c>
      <c r="P2398" s="780" t="e">
        <f>F2398+N2398</f>
        <v>#REF!</v>
      </c>
      <c r="Q2398" s="780" t="e">
        <f>O2398+G2398</f>
        <v>#REF!</v>
      </c>
      <c r="R2398" s="783" t="e">
        <f>Q2398*(1+$U$5)</f>
        <v>#REF!</v>
      </c>
      <c r="S2398" s="478"/>
      <c r="T2398" s="478"/>
      <c r="U2398" s="851"/>
      <c r="V2398" s="852"/>
      <c r="W2398" s="890"/>
      <c r="X2398" s="902"/>
      <c r="Y2398" s="921"/>
      <c r="AA2398" s="501"/>
      <c r="AB2398" s="517"/>
      <c r="AC2398" s="518"/>
      <c r="AD2398" s="582"/>
    </row>
    <row r="2399" spans="2:30" s="494" customFormat="1">
      <c r="B2399" s="786"/>
      <c r="C2399" s="850"/>
      <c r="D2399" s="790"/>
      <c r="E2399" s="791"/>
      <c r="F2399" s="778"/>
      <c r="G2399" s="794"/>
      <c r="H2399" s="458" t="s">
        <v>185</v>
      </c>
      <c r="I2399" s="252"/>
      <c r="J2399" s="448">
        <f t="shared" si="178"/>
        <v>0</v>
      </c>
      <c r="K2399" s="439" t="e">
        <f>#REF!*(1-$O$5)</f>
        <v>#REF!</v>
      </c>
      <c r="L2399" s="797"/>
      <c r="M2399" s="800"/>
      <c r="N2399" s="778"/>
      <c r="O2399" s="778"/>
      <c r="P2399" s="781"/>
      <c r="Q2399" s="781"/>
      <c r="R2399" s="784"/>
      <c r="S2399" s="478"/>
      <c r="T2399" s="478"/>
      <c r="U2399" s="851"/>
      <c r="V2399" s="852"/>
      <c r="W2399" s="890"/>
      <c r="X2399" s="902"/>
      <c r="Y2399" s="921"/>
      <c r="AA2399" s="501"/>
      <c r="AB2399" s="517"/>
      <c r="AC2399" s="518"/>
      <c r="AD2399" s="582"/>
    </row>
    <row r="2400" spans="2:30" s="494" customFormat="1">
      <c r="B2400" s="786"/>
      <c r="C2400" s="850"/>
      <c r="D2400" s="790"/>
      <c r="E2400" s="791"/>
      <c r="F2400" s="778"/>
      <c r="G2400" s="794"/>
      <c r="H2400" s="458" t="s">
        <v>220</v>
      </c>
      <c r="I2400" s="252"/>
      <c r="J2400" s="448">
        <f t="shared" si="178"/>
        <v>0</v>
      </c>
      <c r="K2400" s="439" t="e">
        <f>#REF!*(1-$O$5)</f>
        <v>#REF!</v>
      </c>
      <c r="L2400" s="797"/>
      <c r="M2400" s="800"/>
      <c r="N2400" s="778"/>
      <c r="O2400" s="778"/>
      <c r="P2400" s="781"/>
      <c r="Q2400" s="781"/>
      <c r="R2400" s="784"/>
      <c r="S2400" s="478"/>
      <c r="T2400" s="478"/>
      <c r="U2400" s="851"/>
      <c r="V2400" s="852"/>
      <c r="W2400" s="890"/>
      <c r="X2400" s="902"/>
      <c r="Y2400" s="921"/>
      <c r="AA2400" s="501"/>
      <c r="AB2400" s="517"/>
      <c r="AC2400" s="518"/>
      <c r="AD2400" s="582"/>
    </row>
    <row r="2401" spans="2:30" s="494" customFormat="1">
      <c r="B2401" s="786"/>
      <c r="C2401" s="850"/>
      <c r="D2401" s="790"/>
      <c r="E2401" s="791"/>
      <c r="F2401" s="779"/>
      <c r="G2401" s="795"/>
      <c r="H2401" s="458" t="s">
        <v>226</v>
      </c>
      <c r="I2401" s="252"/>
      <c r="J2401" s="448">
        <f t="shared" si="178"/>
        <v>0</v>
      </c>
      <c r="K2401" s="439" t="e">
        <f>#REF!*(1-$O$5)</f>
        <v>#REF!</v>
      </c>
      <c r="L2401" s="798"/>
      <c r="M2401" s="801"/>
      <c r="N2401" s="779"/>
      <c r="O2401" s="779"/>
      <c r="P2401" s="782"/>
      <c r="Q2401" s="782"/>
      <c r="R2401" s="785"/>
      <c r="S2401" s="478"/>
      <c r="T2401" s="478"/>
      <c r="U2401" s="851"/>
      <c r="V2401" s="852"/>
      <c r="W2401" s="890"/>
      <c r="X2401" s="902"/>
      <c r="Y2401" s="921"/>
      <c r="AA2401" s="501"/>
      <c r="AB2401" s="517"/>
      <c r="AC2401" s="518"/>
      <c r="AD2401" s="582"/>
    </row>
    <row r="2402" spans="2:30" s="494" customFormat="1">
      <c r="B2402" s="786">
        <v>587</v>
      </c>
      <c r="C2402" s="789" t="s">
        <v>1061</v>
      </c>
      <c r="D2402" s="790"/>
      <c r="E2402" s="791">
        <f t="shared" si="192"/>
        <v>0</v>
      </c>
      <c r="F2402" s="777">
        <f>E2402</f>
        <v>0</v>
      </c>
      <c r="G2402" s="793" t="e">
        <f>F2402*(1+$L$5)</f>
        <v>#REF!</v>
      </c>
      <c r="H2402" s="458" t="s">
        <v>207</v>
      </c>
      <c r="I2402" s="252"/>
      <c r="J2402" s="448">
        <f t="shared" si="178"/>
        <v>0</v>
      </c>
      <c r="K2402" s="439" t="e">
        <f>#REF!*(1-$O$5)</f>
        <v>#REF!</v>
      </c>
      <c r="L2402" s="796" t="e">
        <f>SUM(K2402:K2405)</f>
        <v>#REF!</v>
      </c>
      <c r="M2402" s="799">
        <v>1</v>
      </c>
      <c r="N2402" s="777" t="e">
        <f>L2402*M2402</f>
        <v>#REF!</v>
      </c>
      <c r="O2402" s="777" t="e">
        <f>N2402*(1+$R$5)</f>
        <v>#REF!</v>
      </c>
      <c r="P2402" s="780" t="e">
        <f>F2402+N2402</f>
        <v>#REF!</v>
      </c>
      <c r="Q2402" s="780" t="e">
        <f>O2402+G2402</f>
        <v>#REF!</v>
      </c>
      <c r="R2402" s="783" t="e">
        <f>Q2402*(1+$U$5)</f>
        <v>#REF!</v>
      </c>
      <c r="S2402" s="478"/>
      <c r="T2402" s="478"/>
      <c r="U2402" s="851"/>
      <c r="V2402" s="852"/>
      <c r="W2402" s="890"/>
      <c r="X2402" s="902"/>
      <c r="Y2402" s="921"/>
      <c r="AA2402" s="501"/>
      <c r="AB2402" s="517"/>
      <c r="AC2402" s="518"/>
      <c r="AD2402" s="582"/>
    </row>
    <row r="2403" spans="2:30" s="494" customFormat="1">
      <c r="B2403" s="786"/>
      <c r="C2403" s="850"/>
      <c r="D2403" s="790"/>
      <c r="E2403" s="791"/>
      <c r="F2403" s="778"/>
      <c r="G2403" s="794"/>
      <c r="H2403" s="458" t="s">
        <v>185</v>
      </c>
      <c r="I2403" s="252"/>
      <c r="J2403" s="448">
        <f t="shared" si="178"/>
        <v>0</v>
      </c>
      <c r="K2403" s="439" t="e">
        <f>#REF!*(1-$O$5)</f>
        <v>#REF!</v>
      </c>
      <c r="L2403" s="797"/>
      <c r="M2403" s="800"/>
      <c r="N2403" s="778"/>
      <c r="O2403" s="778"/>
      <c r="P2403" s="781"/>
      <c r="Q2403" s="781"/>
      <c r="R2403" s="784"/>
      <c r="S2403" s="478"/>
      <c r="T2403" s="478"/>
      <c r="U2403" s="851"/>
      <c r="V2403" s="852"/>
      <c r="W2403" s="890"/>
      <c r="X2403" s="902"/>
      <c r="Y2403" s="921"/>
      <c r="AA2403" s="501"/>
      <c r="AB2403" s="517"/>
      <c r="AC2403" s="518"/>
      <c r="AD2403" s="582"/>
    </row>
    <row r="2404" spans="2:30" s="494" customFormat="1">
      <c r="B2404" s="786"/>
      <c r="C2404" s="850"/>
      <c r="D2404" s="790"/>
      <c r="E2404" s="791"/>
      <c r="F2404" s="778"/>
      <c r="G2404" s="794"/>
      <c r="H2404" s="458" t="s">
        <v>220</v>
      </c>
      <c r="I2404" s="252"/>
      <c r="J2404" s="448">
        <f t="shared" si="178"/>
        <v>0</v>
      </c>
      <c r="K2404" s="439" t="e">
        <f>#REF!*(1-$O$5)</f>
        <v>#REF!</v>
      </c>
      <c r="L2404" s="797"/>
      <c r="M2404" s="800"/>
      <c r="N2404" s="778"/>
      <c r="O2404" s="778"/>
      <c r="P2404" s="781"/>
      <c r="Q2404" s="781"/>
      <c r="R2404" s="784"/>
      <c r="S2404" s="478"/>
      <c r="T2404" s="478"/>
      <c r="U2404" s="851"/>
      <c r="V2404" s="852"/>
      <c r="W2404" s="890"/>
      <c r="X2404" s="902"/>
      <c r="Y2404" s="921"/>
      <c r="AA2404" s="501"/>
      <c r="AB2404" s="517"/>
      <c r="AC2404" s="518"/>
      <c r="AD2404" s="582"/>
    </row>
    <row r="2405" spans="2:30" s="494" customFormat="1">
      <c r="B2405" s="786"/>
      <c r="C2405" s="850"/>
      <c r="D2405" s="790"/>
      <c r="E2405" s="791"/>
      <c r="F2405" s="779"/>
      <c r="G2405" s="795"/>
      <c r="H2405" s="458" t="s">
        <v>226</v>
      </c>
      <c r="I2405" s="252"/>
      <c r="J2405" s="448">
        <f t="shared" ref="J2405:J2425" si="193">I2405/60</f>
        <v>0</v>
      </c>
      <c r="K2405" s="439" t="e">
        <f>#REF!*(1-$O$5)</f>
        <v>#REF!</v>
      </c>
      <c r="L2405" s="798"/>
      <c r="M2405" s="801"/>
      <c r="N2405" s="779"/>
      <c r="O2405" s="779"/>
      <c r="P2405" s="782"/>
      <c r="Q2405" s="782"/>
      <c r="R2405" s="785"/>
      <c r="S2405" s="478"/>
      <c r="T2405" s="478"/>
      <c r="U2405" s="851"/>
      <c r="V2405" s="852"/>
      <c r="W2405" s="890"/>
      <c r="X2405" s="902"/>
      <c r="Y2405" s="921"/>
      <c r="AA2405" s="501"/>
      <c r="AB2405" s="517"/>
      <c r="AC2405" s="518"/>
      <c r="AD2405" s="582"/>
    </row>
    <row r="2406" spans="2:30" s="494" customFormat="1">
      <c r="B2406" s="786">
        <v>588</v>
      </c>
      <c r="C2406" s="789" t="s">
        <v>1062</v>
      </c>
      <c r="D2406" s="790"/>
      <c r="E2406" s="791">
        <f t="shared" si="192"/>
        <v>0</v>
      </c>
      <c r="F2406" s="777">
        <f>E2406</f>
        <v>0</v>
      </c>
      <c r="G2406" s="793" t="e">
        <f>F2406*(1+$L$5)</f>
        <v>#REF!</v>
      </c>
      <c r="H2406" s="458" t="s">
        <v>207</v>
      </c>
      <c r="I2406" s="252"/>
      <c r="J2406" s="448">
        <f t="shared" si="193"/>
        <v>0</v>
      </c>
      <c r="K2406" s="439" t="e">
        <f>#REF!*(1-$O$5)</f>
        <v>#REF!</v>
      </c>
      <c r="L2406" s="796" t="e">
        <f>SUM(K2406:K2409)</f>
        <v>#REF!</v>
      </c>
      <c r="M2406" s="799">
        <v>1</v>
      </c>
      <c r="N2406" s="777" t="e">
        <f>L2406*M2406</f>
        <v>#REF!</v>
      </c>
      <c r="O2406" s="777" t="e">
        <f>N2406*(1+$R$5)</f>
        <v>#REF!</v>
      </c>
      <c r="P2406" s="780" t="e">
        <f>F2406+N2406</f>
        <v>#REF!</v>
      </c>
      <c r="Q2406" s="780" t="e">
        <f>O2406+G2406</f>
        <v>#REF!</v>
      </c>
      <c r="R2406" s="783" t="e">
        <f>Q2406*(1+$U$5)</f>
        <v>#REF!</v>
      </c>
      <c r="S2406" s="478"/>
      <c r="T2406" s="478"/>
      <c r="U2406" s="851"/>
      <c r="V2406" s="852"/>
      <c r="W2406" s="890"/>
      <c r="X2406" s="902"/>
      <c r="Y2406" s="921"/>
      <c r="AA2406" s="501"/>
      <c r="AB2406" s="517"/>
      <c r="AC2406" s="518"/>
      <c r="AD2406" s="582"/>
    </row>
    <row r="2407" spans="2:30" s="494" customFormat="1">
      <c r="B2407" s="786"/>
      <c r="C2407" s="850"/>
      <c r="D2407" s="790"/>
      <c r="E2407" s="791"/>
      <c r="F2407" s="778"/>
      <c r="G2407" s="794"/>
      <c r="H2407" s="458" t="s">
        <v>185</v>
      </c>
      <c r="I2407" s="252"/>
      <c r="J2407" s="448">
        <f t="shared" si="193"/>
        <v>0</v>
      </c>
      <c r="K2407" s="439" t="e">
        <f>#REF!*(1-$O$5)</f>
        <v>#REF!</v>
      </c>
      <c r="L2407" s="797"/>
      <c r="M2407" s="800"/>
      <c r="N2407" s="778"/>
      <c r="O2407" s="778"/>
      <c r="P2407" s="781"/>
      <c r="Q2407" s="781"/>
      <c r="R2407" s="784"/>
      <c r="S2407" s="478"/>
      <c r="T2407" s="478"/>
      <c r="U2407" s="851"/>
      <c r="V2407" s="852"/>
      <c r="W2407" s="890"/>
      <c r="X2407" s="902"/>
      <c r="Y2407" s="921"/>
      <c r="AA2407" s="501"/>
      <c r="AB2407" s="517"/>
      <c r="AC2407" s="518"/>
      <c r="AD2407" s="582"/>
    </row>
    <row r="2408" spans="2:30" s="494" customFormat="1">
      <c r="B2408" s="786"/>
      <c r="C2408" s="850"/>
      <c r="D2408" s="790"/>
      <c r="E2408" s="791"/>
      <c r="F2408" s="778"/>
      <c r="G2408" s="794"/>
      <c r="H2408" s="458" t="s">
        <v>220</v>
      </c>
      <c r="I2408" s="252"/>
      <c r="J2408" s="448">
        <f t="shared" si="193"/>
        <v>0</v>
      </c>
      <c r="K2408" s="439" t="e">
        <f>#REF!*(1-$O$5)</f>
        <v>#REF!</v>
      </c>
      <c r="L2408" s="797"/>
      <c r="M2408" s="800"/>
      <c r="N2408" s="778"/>
      <c r="O2408" s="778"/>
      <c r="P2408" s="781"/>
      <c r="Q2408" s="781"/>
      <c r="R2408" s="784"/>
      <c r="S2408" s="478"/>
      <c r="T2408" s="478"/>
      <c r="U2408" s="851"/>
      <c r="V2408" s="852"/>
      <c r="W2408" s="890"/>
      <c r="X2408" s="902"/>
      <c r="Y2408" s="921"/>
      <c r="AA2408" s="501"/>
      <c r="AB2408" s="517"/>
      <c r="AC2408" s="518"/>
      <c r="AD2408" s="582"/>
    </row>
    <row r="2409" spans="2:30" s="494" customFormat="1">
      <c r="B2409" s="786"/>
      <c r="C2409" s="850"/>
      <c r="D2409" s="790"/>
      <c r="E2409" s="791"/>
      <c r="F2409" s="779"/>
      <c r="G2409" s="795"/>
      <c r="H2409" s="458" t="s">
        <v>226</v>
      </c>
      <c r="I2409" s="252"/>
      <c r="J2409" s="448">
        <f t="shared" si="193"/>
        <v>0</v>
      </c>
      <c r="K2409" s="439" t="e">
        <f>#REF!*(1-$O$5)</f>
        <v>#REF!</v>
      </c>
      <c r="L2409" s="798"/>
      <c r="M2409" s="801"/>
      <c r="N2409" s="779"/>
      <c r="O2409" s="779"/>
      <c r="P2409" s="782"/>
      <c r="Q2409" s="782"/>
      <c r="R2409" s="785"/>
      <c r="S2409" s="478"/>
      <c r="T2409" s="478"/>
      <c r="U2409" s="851"/>
      <c r="V2409" s="852"/>
      <c r="W2409" s="890"/>
      <c r="X2409" s="902"/>
      <c r="Y2409" s="921"/>
      <c r="AA2409" s="501"/>
      <c r="AB2409" s="517"/>
      <c r="AC2409" s="518"/>
      <c r="AD2409" s="582"/>
    </row>
    <row r="2410" spans="2:30" s="494" customFormat="1">
      <c r="B2410" s="786">
        <v>589</v>
      </c>
      <c r="C2410" s="789" t="s">
        <v>1063</v>
      </c>
      <c r="D2410" s="790"/>
      <c r="E2410" s="791">
        <f t="shared" si="192"/>
        <v>0</v>
      </c>
      <c r="F2410" s="777">
        <f>E2410</f>
        <v>0</v>
      </c>
      <c r="G2410" s="793" t="e">
        <f>F2410*(1+$L$5)</f>
        <v>#REF!</v>
      </c>
      <c r="H2410" s="458" t="s">
        <v>207</v>
      </c>
      <c r="I2410" s="252"/>
      <c r="J2410" s="448">
        <f t="shared" si="193"/>
        <v>0</v>
      </c>
      <c r="K2410" s="439" t="e">
        <f>#REF!*(1-$O$5)</f>
        <v>#REF!</v>
      </c>
      <c r="L2410" s="796" t="e">
        <f>SUM(K2410:K2413)</f>
        <v>#REF!</v>
      </c>
      <c r="M2410" s="799">
        <v>1</v>
      </c>
      <c r="N2410" s="777" t="e">
        <f>L2410*M2410</f>
        <v>#REF!</v>
      </c>
      <c r="O2410" s="777" t="e">
        <f>N2410*(1+$R$5)</f>
        <v>#REF!</v>
      </c>
      <c r="P2410" s="780" t="e">
        <f>F2410+N2410</f>
        <v>#REF!</v>
      </c>
      <c r="Q2410" s="780" t="e">
        <f>O2410+G2410</f>
        <v>#REF!</v>
      </c>
      <c r="R2410" s="783" t="e">
        <f>Q2410*(1+$U$5)</f>
        <v>#REF!</v>
      </c>
      <c r="S2410" s="478"/>
      <c r="T2410" s="478"/>
      <c r="U2410" s="851"/>
      <c r="V2410" s="852"/>
      <c r="W2410" s="890"/>
      <c r="X2410" s="902"/>
      <c r="Y2410" s="921"/>
      <c r="AA2410" s="501"/>
      <c r="AB2410" s="517"/>
      <c r="AC2410" s="518"/>
      <c r="AD2410" s="582"/>
    </row>
    <row r="2411" spans="2:30" s="494" customFormat="1">
      <c r="B2411" s="786"/>
      <c r="C2411" s="850"/>
      <c r="D2411" s="790"/>
      <c r="E2411" s="791"/>
      <c r="F2411" s="778"/>
      <c r="G2411" s="794"/>
      <c r="H2411" s="458" t="s">
        <v>185</v>
      </c>
      <c r="I2411" s="252"/>
      <c r="J2411" s="448">
        <f t="shared" si="193"/>
        <v>0</v>
      </c>
      <c r="K2411" s="439" t="e">
        <f>#REF!*(1-$O$5)</f>
        <v>#REF!</v>
      </c>
      <c r="L2411" s="797"/>
      <c r="M2411" s="800"/>
      <c r="N2411" s="778"/>
      <c r="O2411" s="778"/>
      <c r="P2411" s="781"/>
      <c r="Q2411" s="781"/>
      <c r="R2411" s="784"/>
      <c r="S2411" s="478"/>
      <c r="T2411" s="478"/>
      <c r="U2411" s="851"/>
      <c r="V2411" s="852"/>
      <c r="W2411" s="890"/>
      <c r="X2411" s="902"/>
      <c r="Y2411" s="921"/>
      <c r="AA2411" s="501"/>
      <c r="AB2411" s="517"/>
      <c r="AC2411" s="518"/>
      <c r="AD2411" s="582"/>
    </row>
    <row r="2412" spans="2:30" s="494" customFormat="1">
      <c r="B2412" s="786"/>
      <c r="C2412" s="850"/>
      <c r="D2412" s="790"/>
      <c r="E2412" s="791"/>
      <c r="F2412" s="778"/>
      <c r="G2412" s="794"/>
      <c r="H2412" s="458" t="s">
        <v>220</v>
      </c>
      <c r="I2412" s="252"/>
      <c r="J2412" s="448">
        <f t="shared" si="193"/>
        <v>0</v>
      </c>
      <c r="K2412" s="439" t="e">
        <f>#REF!*(1-$O$5)</f>
        <v>#REF!</v>
      </c>
      <c r="L2412" s="797"/>
      <c r="M2412" s="800"/>
      <c r="N2412" s="778"/>
      <c r="O2412" s="778"/>
      <c r="P2412" s="781"/>
      <c r="Q2412" s="781"/>
      <c r="R2412" s="784"/>
      <c r="S2412" s="478"/>
      <c r="T2412" s="478"/>
      <c r="U2412" s="851"/>
      <c r="V2412" s="852"/>
      <c r="W2412" s="890"/>
      <c r="X2412" s="902"/>
      <c r="Y2412" s="921"/>
      <c r="AA2412" s="501"/>
      <c r="AB2412" s="517"/>
      <c r="AC2412" s="518"/>
      <c r="AD2412" s="582"/>
    </row>
    <row r="2413" spans="2:30" s="494" customFormat="1">
      <c r="B2413" s="786"/>
      <c r="C2413" s="850"/>
      <c r="D2413" s="790"/>
      <c r="E2413" s="791"/>
      <c r="F2413" s="779"/>
      <c r="G2413" s="795"/>
      <c r="H2413" s="458" t="s">
        <v>226</v>
      </c>
      <c r="I2413" s="252"/>
      <c r="J2413" s="448">
        <f t="shared" si="193"/>
        <v>0</v>
      </c>
      <c r="K2413" s="439" t="e">
        <f>#REF!*(1-$O$5)</f>
        <v>#REF!</v>
      </c>
      <c r="L2413" s="798"/>
      <c r="M2413" s="801"/>
      <c r="N2413" s="779"/>
      <c r="O2413" s="779"/>
      <c r="P2413" s="782"/>
      <c r="Q2413" s="782"/>
      <c r="R2413" s="785"/>
      <c r="S2413" s="478"/>
      <c r="T2413" s="478"/>
      <c r="U2413" s="851"/>
      <c r="V2413" s="852"/>
      <c r="W2413" s="890"/>
      <c r="X2413" s="902"/>
      <c r="Y2413" s="921"/>
      <c r="AA2413" s="501"/>
      <c r="AB2413" s="517"/>
      <c r="AC2413" s="518"/>
      <c r="AD2413" s="582"/>
    </row>
    <row r="2414" spans="2:30" s="494" customFormat="1">
      <c r="B2414" s="786">
        <v>590</v>
      </c>
      <c r="C2414" s="789" t="s">
        <v>1064</v>
      </c>
      <c r="D2414" s="790"/>
      <c r="E2414" s="791">
        <f t="shared" si="192"/>
        <v>0</v>
      </c>
      <c r="F2414" s="777">
        <f>E2414</f>
        <v>0</v>
      </c>
      <c r="G2414" s="793" t="e">
        <f>F2414*(1+$L$5)</f>
        <v>#REF!</v>
      </c>
      <c r="H2414" s="458" t="s">
        <v>207</v>
      </c>
      <c r="I2414" s="252"/>
      <c r="J2414" s="448">
        <f t="shared" si="193"/>
        <v>0</v>
      </c>
      <c r="K2414" s="439" t="e">
        <f>#REF!*(1-$O$5)</f>
        <v>#REF!</v>
      </c>
      <c r="L2414" s="796" t="e">
        <f>SUM(K2414:K2417)</f>
        <v>#REF!</v>
      </c>
      <c r="M2414" s="799">
        <v>1</v>
      </c>
      <c r="N2414" s="777" t="e">
        <f>L2414*M2414</f>
        <v>#REF!</v>
      </c>
      <c r="O2414" s="777" t="e">
        <f>N2414*(1+$R$5)</f>
        <v>#REF!</v>
      </c>
      <c r="P2414" s="780" t="e">
        <f>F2414+N2414</f>
        <v>#REF!</v>
      </c>
      <c r="Q2414" s="780" t="e">
        <f>O2414+G2414</f>
        <v>#REF!</v>
      </c>
      <c r="R2414" s="783" t="e">
        <f>Q2414*(1+$U$5)</f>
        <v>#REF!</v>
      </c>
      <c r="S2414" s="478"/>
      <c r="T2414" s="478"/>
      <c r="U2414" s="851"/>
      <c r="V2414" s="852"/>
      <c r="W2414" s="890"/>
      <c r="X2414" s="902"/>
      <c r="Y2414" s="921"/>
      <c r="AA2414" s="501"/>
      <c r="AB2414" s="517"/>
      <c r="AC2414" s="518"/>
      <c r="AD2414" s="582"/>
    </row>
    <row r="2415" spans="2:30" s="494" customFormat="1">
      <c r="B2415" s="786"/>
      <c r="C2415" s="850"/>
      <c r="D2415" s="790"/>
      <c r="E2415" s="791"/>
      <c r="F2415" s="778"/>
      <c r="G2415" s="794"/>
      <c r="H2415" s="458" t="s">
        <v>185</v>
      </c>
      <c r="I2415" s="252"/>
      <c r="J2415" s="448">
        <f t="shared" si="193"/>
        <v>0</v>
      </c>
      <c r="K2415" s="439" t="e">
        <f>#REF!*(1-$O$5)</f>
        <v>#REF!</v>
      </c>
      <c r="L2415" s="797"/>
      <c r="M2415" s="800"/>
      <c r="N2415" s="778"/>
      <c r="O2415" s="778"/>
      <c r="P2415" s="781"/>
      <c r="Q2415" s="781"/>
      <c r="R2415" s="784"/>
      <c r="S2415" s="478"/>
      <c r="T2415" s="478"/>
      <c r="U2415" s="851"/>
      <c r="V2415" s="852"/>
      <c r="W2415" s="890"/>
      <c r="X2415" s="902"/>
      <c r="Y2415" s="921"/>
      <c r="AA2415" s="501"/>
      <c r="AB2415" s="517"/>
      <c r="AC2415" s="518"/>
      <c r="AD2415" s="582"/>
    </row>
    <row r="2416" spans="2:30" s="494" customFormat="1">
      <c r="B2416" s="786"/>
      <c r="C2416" s="850"/>
      <c r="D2416" s="790"/>
      <c r="E2416" s="791"/>
      <c r="F2416" s="778"/>
      <c r="G2416" s="794"/>
      <c r="H2416" s="458" t="s">
        <v>220</v>
      </c>
      <c r="I2416" s="252"/>
      <c r="J2416" s="448">
        <f t="shared" si="193"/>
        <v>0</v>
      </c>
      <c r="K2416" s="439" t="e">
        <f>#REF!*(1-$O$5)</f>
        <v>#REF!</v>
      </c>
      <c r="L2416" s="797"/>
      <c r="M2416" s="800"/>
      <c r="N2416" s="778"/>
      <c r="O2416" s="778"/>
      <c r="P2416" s="781"/>
      <c r="Q2416" s="781"/>
      <c r="R2416" s="784"/>
      <c r="S2416" s="478"/>
      <c r="T2416" s="478"/>
      <c r="U2416" s="851"/>
      <c r="V2416" s="852"/>
      <c r="W2416" s="890"/>
      <c r="X2416" s="902"/>
      <c r="Y2416" s="921"/>
      <c r="AA2416" s="501"/>
      <c r="AB2416" s="517"/>
      <c r="AC2416" s="518"/>
      <c r="AD2416" s="582"/>
    </row>
    <row r="2417" spans="2:30" s="494" customFormat="1">
      <c r="B2417" s="786"/>
      <c r="C2417" s="850"/>
      <c r="D2417" s="790"/>
      <c r="E2417" s="791"/>
      <c r="F2417" s="779"/>
      <c r="G2417" s="795"/>
      <c r="H2417" s="458" t="s">
        <v>226</v>
      </c>
      <c r="I2417" s="252"/>
      <c r="J2417" s="448">
        <f t="shared" si="193"/>
        <v>0</v>
      </c>
      <c r="K2417" s="439" t="e">
        <f>#REF!*(1-$O$5)</f>
        <v>#REF!</v>
      </c>
      <c r="L2417" s="798"/>
      <c r="M2417" s="801"/>
      <c r="N2417" s="779"/>
      <c r="O2417" s="779"/>
      <c r="P2417" s="782"/>
      <c r="Q2417" s="782"/>
      <c r="R2417" s="785"/>
      <c r="S2417" s="478"/>
      <c r="T2417" s="478"/>
      <c r="U2417" s="851"/>
      <c r="V2417" s="852"/>
      <c r="W2417" s="890"/>
      <c r="X2417" s="902"/>
      <c r="Y2417" s="921"/>
      <c r="AA2417" s="501"/>
      <c r="AB2417" s="517"/>
      <c r="AC2417" s="518"/>
      <c r="AD2417" s="582"/>
    </row>
    <row r="2418" spans="2:30" s="494" customFormat="1">
      <c r="B2418" s="786">
        <v>591</v>
      </c>
      <c r="C2418" s="789" t="s">
        <v>1065</v>
      </c>
      <c r="D2418" s="790"/>
      <c r="E2418" s="791">
        <f t="shared" si="192"/>
        <v>0</v>
      </c>
      <c r="F2418" s="777">
        <f>E2418</f>
        <v>0</v>
      </c>
      <c r="G2418" s="793" t="e">
        <f>F2418*(1+$L$5)</f>
        <v>#REF!</v>
      </c>
      <c r="H2418" s="458" t="s">
        <v>207</v>
      </c>
      <c r="I2418" s="252"/>
      <c r="J2418" s="448">
        <f t="shared" si="193"/>
        <v>0</v>
      </c>
      <c r="K2418" s="439" t="e">
        <f>#REF!*(1-$O$5)</f>
        <v>#REF!</v>
      </c>
      <c r="L2418" s="796" t="e">
        <f>SUM(K2418:K2421)</f>
        <v>#REF!</v>
      </c>
      <c r="M2418" s="799">
        <v>1</v>
      </c>
      <c r="N2418" s="777" t="e">
        <f>L2418*M2418</f>
        <v>#REF!</v>
      </c>
      <c r="O2418" s="777" t="e">
        <f>N2418*(1+$R$5)</f>
        <v>#REF!</v>
      </c>
      <c r="P2418" s="780" t="e">
        <f>F2418+N2418</f>
        <v>#REF!</v>
      </c>
      <c r="Q2418" s="780" t="e">
        <f>O2418+G2418</f>
        <v>#REF!</v>
      </c>
      <c r="R2418" s="783" t="e">
        <f>Q2418*(1+$U$5)</f>
        <v>#REF!</v>
      </c>
      <c r="S2418" s="478"/>
      <c r="T2418" s="478"/>
      <c r="U2418" s="851"/>
      <c r="V2418" s="852"/>
      <c r="W2418" s="890"/>
      <c r="X2418" s="902"/>
      <c r="Y2418" s="921"/>
      <c r="AA2418" s="501"/>
      <c r="AB2418" s="517"/>
      <c r="AC2418" s="518"/>
      <c r="AD2418" s="582"/>
    </row>
    <row r="2419" spans="2:30" s="494" customFormat="1">
      <c r="B2419" s="786"/>
      <c r="C2419" s="850"/>
      <c r="D2419" s="790"/>
      <c r="E2419" s="791"/>
      <c r="F2419" s="778"/>
      <c r="G2419" s="794"/>
      <c r="H2419" s="458" t="s">
        <v>185</v>
      </c>
      <c r="I2419" s="252"/>
      <c r="J2419" s="448">
        <f t="shared" si="193"/>
        <v>0</v>
      </c>
      <c r="K2419" s="439" t="e">
        <f>#REF!*(1-$O$5)</f>
        <v>#REF!</v>
      </c>
      <c r="L2419" s="797"/>
      <c r="M2419" s="800"/>
      <c r="N2419" s="778"/>
      <c r="O2419" s="778"/>
      <c r="P2419" s="781"/>
      <c r="Q2419" s="781"/>
      <c r="R2419" s="784"/>
      <c r="S2419" s="478"/>
      <c r="T2419" s="478"/>
      <c r="U2419" s="851"/>
      <c r="V2419" s="852"/>
      <c r="W2419" s="890"/>
      <c r="X2419" s="902"/>
      <c r="Y2419" s="921"/>
      <c r="AA2419" s="501"/>
      <c r="AB2419" s="517"/>
      <c r="AC2419" s="518"/>
      <c r="AD2419" s="582"/>
    </row>
    <row r="2420" spans="2:30" s="494" customFormat="1">
      <c r="B2420" s="786"/>
      <c r="C2420" s="850"/>
      <c r="D2420" s="790"/>
      <c r="E2420" s="791"/>
      <c r="F2420" s="778"/>
      <c r="G2420" s="794"/>
      <c r="H2420" s="458" t="s">
        <v>220</v>
      </c>
      <c r="I2420" s="252"/>
      <c r="J2420" s="448">
        <f t="shared" si="193"/>
        <v>0</v>
      </c>
      <c r="K2420" s="439" t="e">
        <f>#REF!*(1-$O$5)</f>
        <v>#REF!</v>
      </c>
      <c r="L2420" s="797"/>
      <c r="M2420" s="800"/>
      <c r="N2420" s="778"/>
      <c r="O2420" s="778"/>
      <c r="P2420" s="781"/>
      <c r="Q2420" s="781"/>
      <c r="R2420" s="784"/>
      <c r="S2420" s="478"/>
      <c r="T2420" s="478"/>
      <c r="U2420" s="851"/>
      <c r="V2420" s="852"/>
      <c r="W2420" s="890"/>
      <c r="X2420" s="902"/>
      <c r="Y2420" s="921"/>
      <c r="AA2420" s="501"/>
      <c r="AB2420" s="517"/>
      <c r="AC2420" s="518"/>
      <c r="AD2420" s="582"/>
    </row>
    <row r="2421" spans="2:30" s="494" customFormat="1">
      <c r="B2421" s="786"/>
      <c r="C2421" s="850"/>
      <c r="D2421" s="790"/>
      <c r="E2421" s="791"/>
      <c r="F2421" s="779"/>
      <c r="G2421" s="795"/>
      <c r="H2421" s="458" t="s">
        <v>226</v>
      </c>
      <c r="I2421" s="252"/>
      <c r="J2421" s="448">
        <f t="shared" si="193"/>
        <v>0</v>
      </c>
      <c r="K2421" s="439" t="e">
        <f>#REF!*(1-$O$5)</f>
        <v>#REF!</v>
      </c>
      <c r="L2421" s="798"/>
      <c r="M2421" s="801"/>
      <c r="N2421" s="779"/>
      <c r="O2421" s="779"/>
      <c r="P2421" s="782"/>
      <c r="Q2421" s="782"/>
      <c r="R2421" s="785"/>
      <c r="S2421" s="478"/>
      <c r="T2421" s="478"/>
      <c r="U2421" s="851"/>
      <c r="V2421" s="852"/>
      <c r="W2421" s="890"/>
      <c r="X2421" s="902"/>
      <c r="Y2421" s="921"/>
      <c r="AA2421" s="501"/>
      <c r="AB2421" s="517"/>
      <c r="AC2421" s="518"/>
      <c r="AD2421" s="582"/>
    </row>
    <row r="2422" spans="2:30" s="494" customFormat="1">
      <c r="B2422" s="786">
        <v>592</v>
      </c>
      <c r="C2422" s="789" t="s">
        <v>1066</v>
      </c>
      <c r="D2422" s="790"/>
      <c r="E2422" s="791">
        <f t="shared" si="192"/>
        <v>0</v>
      </c>
      <c r="F2422" s="777">
        <f>E2422</f>
        <v>0</v>
      </c>
      <c r="G2422" s="793" t="e">
        <f>F2422*(1+$L$5)</f>
        <v>#REF!</v>
      </c>
      <c r="H2422" s="458" t="s">
        <v>207</v>
      </c>
      <c r="I2422" s="252"/>
      <c r="J2422" s="448">
        <f t="shared" si="193"/>
        <v>0</v>
      </c>
      <c r="K2422" s="439" t="e">
        <f>#REF!*(1-$O$5)</f>
        <v>#REF!</v>
      </c>
      <c r="L2422" s="796" t="e">
        <f>SUM(K2422:K2425)</f>
        <v>#REF!</v>
      </c>
      <c r="M2422" s="799">
        <v>1</v>
      </c>
      <c r="N2422" s="777" t="e">
        <f>L2422*M2422</f>
        <v>#REF!</v>
      </c>
      <c r="O2422" s="777" t="e">
        <f>N2422*(1+$R$5)</f>
        <v>#REF!</v>
      </c>
      <c r="P2422" s="780" t="e">
        <f>F2422+N2422</f>
        <v>#REF!</v>
      </c>
      <c r="Q2422" s="780" t="e">
        <f>O2422+G2422</f>
        <v>#REF!</v>
      </c>
      <c r="R2422" s="783" t="e">
        <f>Q2422*(1+$U$5)</f>
        <v>#REF!</v>
      </c>
      <c r="S2422" s="478"/>
      <c r="T2422" s="478"/>
      <c r="U2422" s="851"/>
      <c r="V2422" s="852"/>
      <c r="W2422" s="890"/>
      <c r="X2422" s="902"/>
      <c r="Y2422" s="921"/>
      <c r="AA2422" s="501"/>
      <c r="AB2422" s="517"/>
      <c r="AC2422" s="518"/>
      <c r="AD2422" s="582"/>
    </row>
    <row r="2423" spans="2:30" s="494" customFormat="1">
      <c r="B2423" s="786"/>
      <c r="C2423" s="850"/>
      <c r="D2423" s="790"/>
      <c r="E2423" s="791"/>
      <c r="F2423" s="778"/>
      <c r="G2423" s="794"/>
      <c r="H2423" s="458" t="s">
        <v>185</v>
      </c>
      <c r="I2423" s="252"/>
      <c r="J2423" s="448">
        <f t="shared" si="193"/>
        <v>0</v>
      </c>
      <c r="K2423" s="439" t="e">
        <f>#REF!*(1-$O$5)</f>
        <v>#REF!</v>
      </c>
      <c r="L2423" s="797"/>
      <c r="M2423" s="800"/>
      <c r="N2423" s="778"/>
      <c r="O2423" s="778"/>
      <c r="P2423" s="781"/>
      <c r="Q2423" s="781"/>
      <c r="R2423" s="784"/>
      <c r="S2423" s="478"/>
      <c r="T2423" s="478"/>
      <c r="U2423" s="851"/>
      <c r="V2423" s="852"/>
      <c r="W2423" s="890"/>
      <c r="X2423" s="902"/>
      <c r="Y2423" s="921"/>
      <c r="AA2423" s="501"/>
      <c r="AB2423" s="517"/>
      <c r="AC2423" s="518"/>
      <c r="AD2423" s="582"/>
    </row>
    <row r="2424" spans="2:30" s="494" customFormat="1" ht="12" customHeight="1">
      <c r="B2424" s="786"/>
      <c r="C2424" s="850"/>
      <c r="D2424" s="790"/>
      <c r="E2424" s="791"/>
      <c r="F2424" s="778"/>
      <c r="G2424" s="794"/>
      <c r="H2424" s="458" t="s">
        <v>220</v>
      </c>
      <c r="I2424" s="252"/>
      <c r="J2424" s="448">
        <f t="shared" si="193"/>
        <v>0</v>
      </c>
      <c r="K2424" s="439" t="e">
        <f>#REF!*(1-$O$5)</f>
        <v>#REF!</v>
      </c>
      <c r="L2424" s="797"/>
      <c r="M2424" s="800"/>
      <c r="N2424" s="778"/>
      <c r="O2424" s="778"/>
      <c r="P2424" s="781"/>
      <c r="Q2424" s="781"/>
      <c r="R2424" s="784"/>
      <c r="S2424" s="478"/>
      <c r="T2424" s="478"/>
      <c r="U2424" s="851"/>
      <c r="V2424" s="852"/>
      <c r="W2424" s="890"/>
      <c r="X2424" s="902"/>
      <c r="Y2424" s="921"/>
      <c r="AA2424" s="501"/>
      <c r="AB2424" s="517"/>
      <c r="AC2424" s="518"/>
      <c r="AD2424" s="582"/>
    </row>
    <row r="2425" spans="2:30" s="494" customFormat="1" ht="12" customHeight="1">
      <c r="B2425" s="786"/>
      <c r="C2425" s="850"/>
      <c r="D2425" s="790"/>
      <c r="E2425" s="791"/>
      <c r="F2425" s="779"/>
      <c r="G2425" s="795"/>
      <c r="H2425" s="458" t="s">
        <v>226</v>
      </c>
      <c r="I2425" s="252"/>
      <c r="J2425" s="448">
        <f t="shared" si="193"/>
        <v>0</v>
      </c>
      <c r="K2425" s="439" t="e">
        <f>#REF!*(1-$O$5)</f>
        <v>#REF!</v>
      </c>
      <c r="L2425" s="798"/>
      <c r="M2425" s="801"/>
      <c r="N2425" s="779"/>
      <c r="O2425" s="779"/>
      <c r="P2425" s="782"/>
      <c r="Q2425" s="782"/>
      <c r="R2425" s="785"/>
      <c r="S2425" s="478"/>
      <c r="T2425" s="478"/>
      <c r="U2425" s="851"/>
      <c r="V2425" s="852"/>
      <c r="W2425" s="890"/>
      <c r="X2425" s="902"/>
      <c r="Y2425" s="921"/>
      <c r="AA2425" s="501"/>
      <c r="AB2425" s="517"/>
      <c r="AC2425" s="518"/>
      <c r="AD2425" s="582"/>
    </row>
    <row r="2426" spans="2:30" s="494" customFormat="1" ht="12.75" customHeight="1">
      <c r="B2426" s="562"/>
      <c r="C2426" s="531"/>
      <c r="D2426" s="535"/>
      <c r="E2426" s="535"/>
      <c r="F2426" s="551"/>
      <c r="G2426" s="535"/>
      <c r="H2426" s="575"/>
      <c r="I2426" s="535"/>
      <c r="J2426" s="595"/>
      <c r="K2426" s="596"/>
      <c r="L2426" s="551"/>
      <c r="M2426" s="535"/>
      <c r="N2426" s="539"/>
      <c r="O2426" s="539"/>
      <c r="P2426" s="552"/>
      <c r="Q2426" s="552"/>
      <c r="R2426" s="541"/>
      <c r="S2426" s="478"/>
      <c r="T2426" s="478"/>
      <c r="U2426" s="562"/>
      <c r="V2426" s="567"/>
      <c r="W2426" s="561"/>
      <c r="X2426" s="505"/>
      <c r="Y2426" s="587"/>
      <c r="AA2426" s="501"/>
      <c r="AB2426" s="517"/>
      <c r="AC2426" s="518"/>
      <c r="AD2426" s="582"/>
    </row>
    <row r="2427" spans="2:30" s="494" customFormat="1" ht="75.75" customHeight="1">
      <c r="B2427" s="449" t="s">
        <v>154</v>
      </c>
      <c r="C2427" s="430" t="s">
        <v>1156</v>
      </c>
      <c r="D2427" s="444" t="s">
        <v>235</v>
      </c>
      <c r="E2427" s="444" t="s">
        <v>236</v>
      </c>
      <c r="F2427" s="446" t="s">
        <v>247</v>
      </c>
      <c r="G2427" s="434" t="s">
        <v>465</v>
      </c>
      <c r="H2427" s="435" t="s">
        <v>182</v>
      </c>
      <c r="I2427" s="437" t="s">
        <v>227</v>
      </c>
      <c r="J2427" s="437" t="s">
        <v>485</v>
      </c>
      <c r="K2427" s="437" t="s">
        <v>237</v>
      </c>
      <c r="L2427" s="437" t="s">
        <v>240</v>
      </c>
      <c r="M2427" s="437" t="s">
        <v>269</v>
      </c>
      <c r="N2427" s="437" t="s">
        <v>245</v>
      </c>
      <c r="O2427" s="437" t="s">
        <v>466</v>
      </c>
      <c r="P2427" s="456" t="s">
        <v>246</v>
      </c>
      <c r="Q2427" s="456" t="s">
        <v>316</v>
      </c>
      <c r="R2427" s="456" t="s">
        <v>391</v>
      </c>
      <c r="S2427" s="478"/>
      <c r="T2427" s="478"/>
      <c r="U2427" s="478"/>
      <c r="V2427" s="478"/>
      <c r="AA2427" s="484"/>
      <c r="AB2427" s="484"/>
      <c r="AC2427" s="513"/>
      <c r="AD2427" s="484"/>
    </row>
    <row r="2428" spans="2:30" s="494" customFormat="1">
      <c r="B2428" s="786">
        <v>593</v>
      </c>
      <c r="C2428" s="787" t="s">
        <v>1157</v>
      </c>
      <c r="D2428" s="790"/>
      <c r="E2428" s="791">
        <f t="shared" ref="E2428" si="194">D2428*$I$5</f>
        <v>0</v>
      </c>
      <c r="F2428" s="792">
        <f>E2428</f>
        <v>0</v>
      </c>
      <c r="G2428" s="793" t="e">
        <f>F2428*(1+$L$5)</f>
        <v>#REF!</v>
      </c>
      <c r="H2428" s="458" t="s">
        <v>207</v>
      </c>
      <c r="I2428" s="252"/>
      <c r="J2428" s="448">
        <f t="shared" ref="J2428:J2447" si="195">I2428/60</f>
        <v>0</v>
      </c>
      <c r="K2428" s="470" t="e">
        <f>#REF!*(1-$O$5)</f>
        <v>#REF!</v>
      </c>
      <c r="L2428" s="796" t="e">
        <f>SUM(J2428*K2428,J2429*K2429,J2430*K2430,J2431*K2431)</f>
        <v>#REF!</v>
      </c>
      <c r="M2428" s="799">
        <v>1</v>
      </c>
      <c r="N2428" s="777" t="e">
        <f>L2428*M2428</f>
        <v>#REF!</v>
      </c>
      <c r="O2428" s="777" t="e">
        <f>N2428*(1+$R$5)</f>
        <v>#REF!</v>
      </c>
      <c r="P2428" s="780" t="e">
        <f>F2428+N2428</f>
        <v>#REF!</v>
      </c>
      <c r="Q2428" s="780" t="e">
        <f>O2428+G2428</f>
        <v>#REF!</v>
      </c>
      <c r="R2428" s="783" t="e">
        <f>Q2428*(1+$U$5)</f>
        <v>#REF!</v>
      </c>
      <c r="S2428" s="478"/>
      <c r="T2428" s="478"/>
      <c r="U2428" s="851"/>
      <c r="V2428" s="852"/>
      <c r="W2428" s="890"/>
      <c r="X2428" s="902"/>
      <c r="Y2428" s="921"/>
      <c r="AA2428" s="501"/>
      <c r="AB2428" s="517"/>
      <c r="AC2428" s="518"/>
      <c r="AD2428" s="582"/>
    </row>
    <row r="2429" spans="2:30" s="494" customFormat="1">
      <c r="B2429" s="786"/>
      <c r="C2429" s="788"/>
      <c r="D2429" s="790"/>
      <c r="E2429" s="791"/>
      <c r="F2429" s="792"/>
      <c r="G2429" s="794"/>
      <c r="H2429" s="458" t="s">
        <v>185</v>
      </c>
      <c r="I2429" s="252"/>
      <c r="J2429" s="448">
        <f t="shared" si="195"/>
        <v>0</v>
      </c>
      <c r="K2429" s="470" t="e">
        <f>#REF!*(1-$O$5)</f>
        <v>#REF!</v>
      </c>
      <c r="L2429" s="797"/>
      <c r="M2429" s="800"/>
      <c r="N2429" s="778"/>
      <c r="O2429" s="778"/>
      <c r="P2429" s="781"/>
      <c r="Q2429" s="781"/>
      <c r="R2429" s="784"/>
      <c r="S2429" s="478"/>
      <c r="T2429" s="478"/>
      <c r="U2429" s="851"/>
      <c r="V2429" s="852"/>
      <c r="W2429" s="890"/>
      <c r="X2429" s="902"/>
      <c r="Y2429" s="921"/>
      <c r="AA2429" s="501"/>
      <c r="AB2429" s="517"/>
      <c r="AC2429" s="518"/>
      <c r="AD2429" s="582"/>
    </row>
    <row r="2430" spans="2:30" s="494" customFormat="1">
      <c r="B2430" s="786"/>
      <c r="C2430" s="788"/>
      <c r="D2430" s="790"/>
      <c r="E2430" s="791"/>
      <c r="F2430" s="792"/>
      <c r="G2430" s="794"/>
      <c r="H2430" s="458" t="s">
        <v>220</v>
      </c>
      <c r="I2430" s="252"/>
      <c r="J2430" s="448">
        <f t="shared" si="195"/>
        <v>0</v>
      </c>
      <c r="K2430" s="470" t="e">
        <f>#REF!*(1-$O$5)</f>
        <v>#REF!</v>
      </c>
      <c r="L2430" s="797"/>
      <c r="M2430" s="800"/>
      <c r="N2430" s="778"/>
      <c r="O2430" s="778"/>
      <c r="P2430" s="781"/>
      <c r="Q2430" s="781"/>
      <c r="R2430" s="784"/>
      <c r="S2430" s="478"/>
      <c r="T2430" s="478"/>
      <c r="U2430" s="851"/>
      <c r="V2430" s="852"/>
      <c r="W2430" s="890"/>
      <c r="X2430" s="902"/>
      <c r="Y2430" s="921"/>
      <c r="AA2430" s="501"/>
      <c r="AB2430" s="517"/>
      <c r="AC2430" s="518"/>
      <c r="AD2430" s="582"/>
    </row>
    <row r="2431" spans="2:30" s="494" customFormat="1">
      <c r="B2431" s="786"/>
      <c r="C2431" s="789"/>
      <c r="D2431" s="790"/>
      <c r="E2431" s="791"/>
      <c r="F2431" s="792"/>
      <c r="G2431" s="795"/>
      <c r="H2431" s="458" t="s">
        <v>226</v>
      </c>
      <c r="I2431" s="252">
        <v>10</v>
      </c>
      <c r="J2431" s="448">
        <f t="shared" si="195"/>
        <v>0.16666666666666666</v>
      </c>
      <c r="K2431" s="470" t="e">
        <f>#REF!*(1-$O$5)</f>
        <v>#REF!</v>
      </c>
      <c r="L2431" s="798"/>
      <c r="M2431" s="801"/>
      <c r="N2431" s="779"/>
      <c r="O2431" s="779"/>
      <c r="P2431" s="782"/>
      <c r="Q2431" s="782"/>
      <c r="R2431" s="785"/>
      <c r="S2431" s="478"/>
      <c r="T2431" s="478"/>
      <c r="U2431" s="851"/>
      <c r="V2431" s="852"/>
      <c r="W2431" s="890"/>
      <c r="X2431" s="902"/>
      <c r="Y2431" s="921"/>
      <c r="AA2431" s="501"/>
      <c r="AB2431" s="517"/>
      <c r="AC2431" s="518"/>
      <c r="AD2431" s="582"/>
    </row>
    <row r="2432" spans="2:30" s="494" customFormat="1" ht="12" customHeight="1">
      <c r="B2432" s="786">
        <v>594</v>
      </c>
      <c r="C2432" s="787" t="s">
        <v>1158</v>
      </c>
      <c r="D2432" s="790"/>
      <c r="E2432" s="791">
        <f t="shared" ref="E2432:E2444" si="196">D2432*$I$5</f>
        <v>0</v>
      </c>
      <c r="F2432" s="792">
        <f>E2432</f>
        <v>0</v>
      </c>
      <c r="G2432" s="793" t="e">
        <f>F2432*(1+$L$5)</f>
        <v>#REF!</v>
      </c>
      <c r="H2432" s="458" t="s">
        <v>207</v>
      </c>
      <c r="I2432" s="252"/>
      <c r="J2432" s="448">
        <f t="shared" si="195"/>
        <v>0</v>
      </c>
      <c r="K2432" s="470" t="e">
        <f>#REF!*(1-$O$5)</f>
        <v>#REF!</v>
      </c>
      <c r="L2432" s="796" t="e">
        <f>SUM(J2432*K2432,J2433*K2433,J2434*K2434,J2435*K2435)</f>
        <v>#REF!</v>
      </c>
      <c r="M2432" s="799">
        <v>1</v>
      </c>
      <c r="N2432" s="777" t="e">
        <f>L2432*M2432</f>
        <v>#REF!</v>
      </c>
      <c r="O2432" s="777" t="e">
        <f>N2432*(1+$R$5)</f>
        <v>#REF!</v>
      </c>
      <c r="P2432" s="780" t="e">
        <f>F2432+N2432</f>
        <v>#REF!</v>
      </c>
      <c r="Q2432" s="780" t="e">
        <f>O2432+G2432</f>
        <v>#REF!</v>
      </c>
      <c r="R2432" s="783" t="e">
        <f>Q2432*(1+$U$5)</f>
        <v>#REF!</v>
      </c>
      <c r="S2432" s="478"/>
      <c r="T2432" s="478"/>
      <c r="U2432" s="562"/>
      <c r="V2432" s="567"/>
      <c r="W2432" s="561"/>
      <c r="X2432" s="505"/>
      <c r="Y2432" s="587"/>
      <c r="AA2432" s="501"/>
      <c r="AB2432" s="517"/>
      <c r="AC2432" s="518"/>
      <c r="AD2432" s="582"/>
    </row>
    <row r="2433" spans="2:30" s="494" customFormat="1" ht="12" customHeight="1">
      <c r="B2433" s="786"/>
      <c r="C2433" s="788"/>
      <c r="D2433" s="790"/>
      <c r="E2433" s="791"/>
      <c r="F2433" s="792"/>
      <c r="G2433" s="794"/>
      <c r="H2433" s="458" t="s">
        <v>185</v>
      </c>
      <c r="I2433" s="252"/>
      <c r="J2433" s="448">
        <f t="shared" si="195"/>
        <v>0</v>
      </c>
      <c r="K2433" s="470" t="e">
        <f>#REF!*(1-$O$5)</f>
        <v>#REF!</v>
      </c>
      <c r="L2433" s="797"/>
      <c r="M2433" s="800"/>
      <c r="N2433" s="778"/>
      <c r="O2433" s="778"/>
      <c r="P2433" s="781"/>
      <c r="Q2433" s="781"/>
      <c r="R2433" s="784"/>
      <c r="S2433" s="478"/>
      <c r="T2433" s="478"/>
      <c r="U2433" s="562"/>
      <c r="V2433" s="567"/>
      <c r="W2433" s="561"/>
      <c r="X2433" s="505"/>
      <c r="Y2433" s="587"/>
      <c r="AA2433" s="501"/>
      <c r="AB2433" s="517"/>
      <c r="AC2433" s="518"/>
      <c r="AD2433" s="582"/>
    </row>
    <row r="2434" spans="2:30" s="494" customFormat="1" ht="12" customHeight="1">
      <c r="B2434" s="786"/>
      <c r="C2434" s="788"/>
      <c r="D2434" s="790"/>
      <c r="E2434" s="791"/>
      <c r="F2434" s="792"/>
      <c r="G2434" s="794"/>
      <c r="H2434" s="458" t="s">
        <v>220</v>
      </c>
      <c r="I2434" s="252"/>
      <c r="J2434" s="448">
        <f t="shared" si="195"/>
        <v>0</v>
      </c>
      <c r="K2434" s="470" t="e">
        <f>#REF!*(1-$O$5)</f>
        <v>#REF!</v>
      </c>
      <c r="L2434" s="797"/>
      <c r="M2434" s="800"/>
      <c r="N2434" s="778"/>
      <c r="O2434" s="778"/>
      <c r="P2434" s="781"/>
      <c r="Q2434" s="781"/>
      <c r="R2434" s="784"/>
      <c r="S2434" s="478"/>
      <c r="T2434" s="478"/>
      <c r="U2434" s="562"/>
      <c r="V2434" s="567"/>
      <c r="W2434" s="561"/>
      <c r="X2434" s="505"/>
      <c r="Y2434" s="587"/>
      <c r="AA2434" s="501"/>
      <c r="AB2434" s="517"/>
      <c r="AC2434" s="518"/>
      <c r="AD2434" s="582"/>
    </row>
    <row r="2435" spans="2:30" s="494" customFormat="1" ht="12" customHeight="1">
      <c r="B2435" s="786"/>
      <c r="C2435" s="789"/>
      <c r="D2435" s="790"/>
      <c r="E2435" s="791"/>
      <c r="F2435" s="792"/>
      <c r="G2435" s="795"/>
      <c r="H2435" s="458" t="s">
        <v>226</v>
      </c>
      <c r="I2435" s="252">
        <v>1</v>
      </c>
      <c r="J2435" s="448">
        <f t="shared" si="195"/>
        <v>1.6666666666666666E-2</v>
      </c>
      <c r="K2435" s="470" t="e">
        <f>#REF!*(1-$O$5)</f>
        <v>#REF!</v>
      </c>
      <c r="L2435" s="798"/>
      <c r="M2435" s="801"/>
      <c r="N2435" s="779"/>
      <c r="O2435" s="779"/>
      <c r="P2435" s="782"/>
      <c r="Q2435" s="782"/>
      <c r="R2435" s="785"/>
      <c r="S2435" s="478"/>
      <c r="T2435" s="478"/>
      <c r="U2435" s="562"/>
      <c r="V2435" s="567"/>
      <c r="W2435" s="561"/>
      <c r="X2435" s="505"/>
      <c r="Y2435" s="587"/>
      <c r="AA2435" s="501"/>
      <c r="AB2435" s="517"/>
      <c r="AC2435" s="518"/>
      <c r="AD2435" s="582"/>
    </row>
    <row r="2436" spans="2:30" s="494" customFormat="1" ht="12" customHeight="1">
      <c r="B2436" s="786">
        <v>595</v>
      </c>
      <c r="C2436" s="787" t="s">
        <v>1160</v>
      </c>
      <c r="D2436" s="790"/>
      <c r="E2436" s="791">
        <f t="shared" si="196"/>
        <v>0</v>
      </c>
      <c r="F2436" s="792">
        <f>E2436</f>
        <v>0</v>
      </c>
      <c r="G2436" s="793" t="e">
        <f>F2436*(1+$L$5)</f>
        <v>#REF!</v>
      </c>
      <c r="H2436" s="458" t="s">
        <v>207</v>
      </c>
      <c r="I2436" s="252"/>
      <c r="J2436" s="448">
        <f t="shared" si="195"/>
        <v>0</v>
      </c>
      <c r="K2436" s="470" t="e">
        <f>#REF!*(1-$O$5)</f>
        <v>#REF!</v>
      </c>
      <c r="L2436" s="796" t="e">
        <f>SUM(J2436*K2436,J2437*K2437,J2438*K2438,J2439*K2439)</f>
        <v>#REF!</v>
      </c>
      <c r="M2436" s="799">
        <v>1</v>
      </c>
      <c r="N2436" s="777" t="e">
        <f>L2436*M2436</f>
        <v>#REF!</v>
      </c>
      <c r="O2436" s="777" t="e">
        <f>N2436*(1+$R$5)</f>
        <v>#REF!</v>
      </c>
      <c r="P2436" s="780" t="e">
        <f>F2436+N2436</f>
        <v>#REF!</v>
      </c>
      <c r="Q2436" s="780" t="e">
        <f>O2436+G2436</f>
        <v>#REF!</v>
      </c>
      <c r="R2436" s="783" t="e">
        <f>Q2436*(1+$U$5)</f>
        <v>#REF!</v>
      </c>
      <c r="S2436" s="478"/>
      <c r="T2436" s="478"/>
      <c r="U2436" s="562"/>
      <c r="V2436" s="567"/>
      <c r="W2436" s="561"/>
      <c r="X2436" s="505"/>
      <c r="Y2436" s="587"/>
      <c r="AA2436" s="501"/>
      <c r="AB2436" s="517"/>
      <c r="AC2436" s="518"/>
      <c r="AD2436" s="582"/>
    </row>
    <row r="2437" spans="2:30" s="494" customFormat="1" ht="12" customHeight="1">
      <c r="B2437" s="786"/>
      <c r="C2437" s="788"/>
      <c r="D2437" s="790"/>
      <c r="E2437" s="791"/>
      <c r="F2437" s="792"/>
      <c r="G2437" s="794"/>
      <c r="H2437" s="458" t="s">
        <v>185</v>
      </c>
      <c r="I2437" s="252"/>
      <c r="J2437" s="448">
        <f t="shared" si="195"/>
        <v>0</v>
      </c>
      <c r="K2437" s="470" t="e">
        <f>#REF!*(1-$O$5)</f>
        <v>#REF!</v>
      </c>
      <c r="L2437" s="797"/>
      <c r="M2437" s="800"/>
      <c r="N2437" s="778"/>
      <c r="O2437" s="778"/>
      <c r="P2437" s="781"/>
      <c r="Q2437" s="781"/>
      <c r="R2437" s="784"/>
      <c r="S2437" s="478"/>
      <c r="T2437" s="478"/>
      <c r="U2437" s="562"/>
      <c r="V2437" s="567"/>
      <c r="W2437" s="561"/>
      <c r="X2437" s="505"/>
      <c r="Y2437" s="587"/>
      <c r="AA2437" s="501"/>
      <c r="AB2437" s="517"/>
      <c r="AC2437" s="518"/>
      <c r="AD2437" s="582"/>
    </row>
    <row r="2438" spans="2:30" s="494" customFormat="1" ht="12" customHeight="1">
      <c r="B2438" s="786"/>
      <c r="C2438" s="788"/>
      <c r="D2438" s="790"/>
      <c r="E2438" s="791"/>
      <c r="F2438" s="792"/>
      <c r="G2438" s="794"/>
      <c r="H2438" s="458" t="s">
        <v>220</v>
      </c>
      <c r="I2438" s="252"/>
      <c r="J2438" s="448">
        <f t="shared" si="195"/>
        <v>0</v>
      </c>
      <c r="K2438" s="470" t="e">
        <f>#REF!*(1-$O$5)</f>
        <v>#REF!</v>
      </c>
      <c r="L2438" s="797"/>
      <c r="M2438" s="800"/>
      <c r="N2438" s="778"/>
      <c r="O2438" s="778"/>
      <c r="P2438" s="781"/>
      <c r="Q2438" s="781"/>
      <c r="R2438" s="784"/>
      <c r="S2438" s="478"/>
      <c r="T2438" s="478"/>
      <c r="U2438" s="562"/>
      <c r="V2438" s="567"/>
      <c r="W2438" s="561"/>
      <c r="X2438" s="505"/>
      <c r="Y2438" s="587"/>
      <c r="AA2438" s="501"/>
      <c r="AB2438" s="517"/>
      <c r="AC2438" s="518"/>
      <c r="AD2438" s="582"/>
    </row>
    <row r="2439" spans="2:30" s="494" customFormat="1" ht="12" customHeight="1">
      <c r="B2439" s="786"/>
      <c r="C2439" s="789"/>
      <c r="D2439" s="790"/>
      <c r="E2439" s="791"/>
      <c r="F2439" s="792"/>
      <c r="G2439" s="795"/>
      <c r="H2439" s="458" t="s">
        <v>226</v>
      </c>
      <c r="I2439" s="252">
        <v>10</v>
      </c>
      <c r="J2439" s="448">
        <f t="shared" si="195"/>
        <v>0.16666666666666666</v>
      </c>
      <c r="K2439" s="470" t="e">
        <f>#REF!*(1-$O$5)</f>
        <v>#REF!</v>
      </c>
      <c r="L2439" s="798"/>
      <c r="M2439" s="801"/>
      <c r="N2439" s="779"/>
      <c r="O2439" s="779"/>
      <c r="P2439" s="782"/>
      <c r="Q2439" s="782"/>
      <c r="R2439" s="785"/>
      <c r="S2439" s="478"/>
      <c r="T2439" s="478"/>
      <c r="U2439" s="562"/>
      <c r="V2439" s="567"/>
      <c r="W2439" s="561"/>
      <c r="X2439" s="505"/>
      <c r="Y2439" s="587"/>
      <c r="AA2439" s="501"/>
      <c r="AB2439" s="517"/>
      <c r="AC2439" s="518"/>
      <c r="AD2439" s="582"/>
    </row>
    <row r="2440" spans="2:30" s="494" customFormat="1" ht="12" customHeight="1">
      <c r="B2440" s="786">
        <v>596</v>
      </c>
      <c r="C2440" s="787" t="s">
        <v>1174</v>
      </c>
      <c r="D2440" s="790"/>
      <c r="E2440" s="791">
        <f t="shared" si="196"/>
        <v>0</v>
      </c>
      <c r="F2440" s="792">
        <f>E2440</f>
        <v>0</v>
      </c>
      <c r="G2440" s="793" t="e">
        <f>F2440*(1+$L$5)</f>
        <v>#REF!</v>
      </c>
      <c r="H2440" s="458" t="s">
        <v>207</v>
      </c>
      <c r="I2440" s="252"/>
      <c r="J2440" s="448">
        <f t="shared" si="195"/>
        <v>0</v>
      </c>
      <c r="K2440" s="470" t="e">
        <f>#REF!*(1-$O$5)</f>
        <v>#REF!</v>
      </c>
      <c r="L2440" s="796" t="e">
        <f>SUM(J2440*K2440,J2441*K2441,J2442*K2442,J2443*K2443)</f>
        <v>#REF!</v>
      </c>
      <c r="M2440" s="799">
        <v>2</v>
      </c>
      <c r="N2440" s="777" t="e">
        <f>L2440*M2440</f>
        <v>#REF!</v>
      </c>
      <c r="O2440" s="777" t="e">
        <f>N2440*(1+$R$5)</f>
        <v>#REF!</v>
      </c>
      <c r="P2440" s="780" t="e">
        <f>F2440+N2440</f>
        <v>#REF!</v>
      </c>
      <c r="Q2440" s="780" t="e">
        <f>O2440+G2440</f>
        <v>#REF!</v>
      </c>
      <c r="R2440" s="783" t="e">
        <f>Q2440*(1+$U$5)</f>
        <v>#REF!</v>
      </c>
      <c r="S2440" s="478"/>
      <c r="T2440" s="478"/>
      <c r="U2440" s="562"/>
      <c r="V2440" s="567"/>
      <c r="W2440" s="561"/>
      <c r="X2440" s="505"/>
      <c r="Y2440" s="587"/>
      <c r="AA2440" s="501"/>
      <c r="AB2440" s="517"/>
      <c r="AC2440" s="518"/>
      <c r="AD2440" s="582"/>
    </row>
    <row r="2441" spans="2:30" s="494" customFormat="1" ht="12" customHeight="1">
      <c r="B2441" s="786"/>
      <c r="C2441" s="788"/>
      <c r="D2441" s="790"/>
      <c r="E2441" s="791"/>
      <c r="F2441" s="792"/>
      <c r="G2441" s="794"/>
      <c r="H2441" s="458" t="s">
        <v>185</v>
      </c>
      <c r="I2441" s="252"/>
      <c r="J2441" s="448">
        <f t="shared" si="195"/>
        <v>0</v>
      </c>
      <c r="K2441" s="470" t="e">
        <f>#REF!*(1-$O$5)</f>
        <v>#REF!</v>
      </c>
      <c r="L2441" s="797"/>
      <c r="M2441" s="800"/>
      <c r="N2441" s="778"/>
      <c r="O2441" s="778"/>
      <c r="P2441" s="781"/>
      <c r="Q2441" s="781"/>
      <c r="R2441" s="784"/>
      <c r="S2441" s="478"/>
      <c r="T2441" s="478"/>
      <c r="U2441" s="562"/>
      <c r="V2441" s="567"/>
      <c r="W2441" s="561"/>
      <c r="X2441" s="505"/>
      <c r="Y2441" s="587"/>
      <c r="AA2441" s="501"/>
      <c r="AB2441" s="517"/>
      <c r="AC2441" s="518"/>
      <c r="AD2441" s="582"/>
    </row>
    <row r="2442" spans="2:30" s="494" customFormat="1" ht="12" customHeight="1">
      <c r="B2442" s="786"/>
      <c r="C2442" s="788"/>
      <c r="D2442" s="790"/>
      <c r="E2442" s="791"/>
      <c r="F2442" s="792"/>
      <c r="G2442" s="794"/>
      <c r="H2442" s="458" t="s">
        <v>220</v>
      </c>
      <c r="I2442" s="252">
        <v>20</v>
      </c>
      <c r="J2442" s="448">
        <f t="shared" si="195"/>
        <v>0.33333333333333331</v>
      </c>
      <c r="K2442" s="470" t="e">
        <f>#REF!*(1-$O$5)</f>
        <v>#REF!</v>
      </c>
      <c r="L2442" s="797"/>
      <c r="M2442" s="800"/>
      <c r="N2442" s="778"/>
      <c r="O2442" s="778"/>
      <c r="P2442" s="781"/>
      <c r="Q2442" s="781"/>
      <c r="R2442" s="784"/>
      <c r="S2442" s="478"/>
      <c r="T2442" s="478"/>
      <c r="U2442" s="562"/>
      <c r="V2442" s="567"/>
      <c r="W2442" s="561"/>
      <c r="X2442" s="505"/>
      <c r="Y2442" s="587"/>
      <c r="AA2442" s="501"/>
      <c r="AB2442" s="517"/>
      <c r="AC2442" s="518"/>
      <c r="AD2442" s="582"/>
    </row>
    <row r="2443" spans="2:30" s="494" customFormat="1" ht="12" customHeight="1">
      <c r="B2443" s="786"/>
      <c r="C2443" s="789"/>
      <c r="D2443" s="790"/>
      <c r="E2443" s="791"/>
      <c r="F2443" s="792"/>
      <c r="G2443" s="795"/>
      <c r="H2443" s="458" t="s">
        <v>226</v>
      </c>
      <c r="I2443" s="252"/>
      <c r="J2443" s="448">
        <f t="shared" si="195"/>
        <v>0</v>
      </c>
      <c r="K2443" s="470" t="e">
        <f>#REF!*(1-$O$5)</f>
        <v>#REF!</v>
      </c>
      <c r="L2443" s="798"/>
      <c r="M2443" s="801"/>
      <c r="N2443" s="779"/>
      <c r="O2443" s="779"/>
      <c r="P2443" s="782"/>
      <c r="Q2443" s="782"/>
      <c r="R2443" s="785"/>
      <c r="S2443" s="478"/>
      <c r="T2443" s="478"/>
      <c r="U2443" s="562"/>
      <c r="V2443" s="567"/>
      <c r="W2443" s="561"/>
      <c r="X2443" s="505"/>
      <c r="Y2443" s="587"/>
      <c r="AA2443" s="501"/>
      <c r="AB2443" s="517"/>
      <c r="AC2443" s="518"/>
      <c r="AD2443" s="582"/>
    </row>
    <row r="2444" spans="2:30" s="494" customFormat="1" ht="12" customHeight="1">
      <c r="B2444" s="786">
        <v>597</v>
      </c>
      <c r="C2444" s="787" t="s">
        <v>1159</v>
      </c>
      <c r="D2444" s="790"/>
      <c r="E2444" s="791">
        <f t="shared" si="196"/>
        <v>0</v>
      </c>
      <c r="F2444" s="792">
        <f>E2444</f>
        <v>0</v>
      </c>
      <c r="G2444" s="793" t="e">
        <f>F2444*(1+$L$5)</f>
        <v>#REF!</v>
      </c>
      <c r="H2444" s="458" t="s">
        <v>207</v>
      </c>
      <c r="I2444" s="252"/>
      <c r="J2444" s="448">
        <f t="shared" si="195"/>
        <v>0</v>
      </c>
      <c r="K2444" s="470" t="e">
        <f>#REF!*(1-$O$5)</f>
        <v>#REF!</v>
      </c>
      <c r="L2444" s="796" t="e">
        <f>SUM(J2444*K2444,J2445*K2445,J2446*K2446,J2447*K2447)</f>
        <v>#REF!</v>
      </c>
      <c r="M2444" s="799">
        <v>1</v>
      </c>
      <c r="N2444" s="777" t="e">
        <f>L2444*M2444</f>
        <v>#REF!</v>
      </c>
      <c r="O2444" s="777" t="e">
        <f>N2444*(1+$R$5)</f>
        <v>#REF!</v>
      </c>
      <c r="P2444" s="780" t="e">
        <f>F2444+N2444</f>
        <v>#REF!</v>
      </c>
      <c r="Q2444" s="780" t="e">
        <f>O2444+G2444</f>
        <v>#REF!</v>
      </c>
      <c r="R2444" s="783" t="e">
        <f>Q2444*(1+$U$5)</f>
        <v>#REF!</v>
      </c>
      <c r="S2444" s="478"/>
      <c r="T2444" s="478"/>
      <c r="U2444" s="562"/>
      <c r="V2444" s="567"/>
      <c r="W2444" s="561"/>
      <c r="X2444" s="505"/>
      <c r="Y2444" s="587"/>
      <c r="AA2444" s="501"/>
      <c r="AB2444" s="517"/>
      <c r="AC2444" s="518"/>
      <c r="AD2444" s="582"/>
    </row>
    <row r="2445" spans="2:30" s="494" customFormat="1" ht="12" customHeight="1">
      <c r="B2445" s="786"/>
      <c r="C2445" s="788"/>
      <c r="D2445" s="790"/>
      <c r="E2445" s="791"/>
      <c r="F2445" s="792"/>
      <c r="G2445" s="794"/>
      <c r="H2445" s="458" t="s">
        <v>185</v>
      </c>
      <c r="I2445" s="252"/>
      <c r="J2445" s="448">
        <f t="shared" si="195"/>
        <v>0</v>
      </c>
      <c r="K2445" s="470" t="e">
        <f>#REF!*(1-$O$5)</f>
        <v>#REF!</v>
      </c>
      <c r="L2445" s="797"/>
      <c r="M2445" s="800"/>
      <c r="N2445" s="778"/>
      <c r="O2445" s="778"/>
      <c r="P2445" s="781"/>
      <c r="Q2445" s="781"/>
      <c r="R2445" s="784"/>
      <c r="S2445" s="478"/>
      <c r="T2445" s="478"/>
      <c r="U2445" s="562"/>
      <c r="V2445" s="567"/>
      <c r="W2445" s="561"/>
      <c r="X2445" s="505"/>
      <c r="Y2445" s="587"/>
      <c r="AA2445" s="501"/>
      <c r="AB2445" s="517"/>
      <c r="AC2445" s="518"/>
      <c r="AD2445" s="582"/>
    </row>
    <row r="2446" spans="2:30" s="494" customFormat="1" ht="12" customHeight="1">
      <c r="B2446" s="786"/>
      <c r="C2446" s="788"/>
      <c r="D2446" s="790"/>
      <c r="E2446" s="791"/>
      <c r="F2446" s="792"/>
      <c r="G2446" s="794"/>
      <c r="H2446" s="458" t="s">
        <v>220</v>
      </c>
      <c r="I2446" s="252"/>
      <c r="J2446" s="448">
        <f t="shared" si="195"/>
        <v>0</v>
      </c>
      <c r="K2446" s="470" t="e">
        <f>#REF!*(1-$O$5)</f>
        <v>#REF!</v>
      </c>
      <c r="L2446" s="797"/>
      <c r="M2446" s="800"/>
      <c r="N2446" s="778"/>
      <c r="O2446" s="778"/>
      <c r="P2446" s="781"/>
      <c r="Q2446" s="781"/>
      <c r="R2446" s="784"/>
      <c r="S2446" s="478"/>
      <c r="T2446" s="478"/>
      <c r="U2446" s="562"/>
      <c r="V2446" s="567"/>
      <c r="W2446" s="561"/>
      <c r="X2446" s="505"/>
      <c r="Y2446" s="587"/>
      <c r="AA2446" s="501"/>
      <c r="AB2446" s="517"/>
      <c r="AC2446" s="518"/>
      <c r="AD2446" s="582"/>
    </row>
    <row r="2447" spans="2:30" s="494" customFormat="1" ht="12" customHeight="1">
      <c r="B2447" s="786"/>
      <c r="C2447" s="789"/>
      <c r="D2447" s="790"/>
      <c r="E2447" s="791"/>
      <c r="F2447" s="792"/>
      <c r="G2447" s="795"/>
      <c r="H2447" s="458" t="s">
        <v>226</v>
      </c>
      <c r="I2447" s="252">
        <v>2</v>
      </c>
      <c r="J2447" s="448">
        <f t="shared" si="195"/>
        <v>3.3333333333333333E-2</v>
      </c>
      <c r="K2447" s="470" t="e">
        <f>#REF!*(1-$O$5)</f>
        <v>#REF!</v>
      </c>
      <c r="L2447" s="798"/>
      <c r="M2447" s="801"/>
      <c r="N2447" s="779"/>
      <c r="O2447" s="779"/>
      <c r="P2447" s="782"/>
      <c r="Q2447" s="782"/>
      <c r="R2447" s="785"/>
      <c r="S2447" s="478"/>
      <c r="T2447" s="478"/>
      <c r="U2447" s="562"/>
      <c r="V2447" s="567"/>
      <c r="W2447" s="561"/>
      <c r="X2447" s="505"/>
      <c r="Y2447" s="587"/>
      <c r="AA2447" s="501"/>
      <c r="AB2447" s="517"/>
      <c r="AC2447" s="518"/>
      <c r="AD2447" s="582"/>
    </row>
    <row r="2448" spans="2:30" s="494" customFormat="1" ht="12" customHeight="1">
      <c r="B2448" s="562"/>
      <c r="C2448" s="531"/>
      <c r="D2448" s="551"/>
      <c r="E2448" s="535"/>
      <c r="F2448" s="551"/>
      <c r="G2448" s="535"/>
      <c r="H2448" s="551"/>
      <c r="I2448" s="535"/>
      <c r="J2448" s="595"/>
      <c r="K2448" s="501"/>
      <c r="L2448" s="551"/>
      <c r="M2448" s="535"/>
      <c r="N2448" s="539"/>
      <c r="O2448" s="539"/>
      <c r="P2448" s="552"/>
      <c r="Q2448" s="552"/>
      <c r="R2448" s="541"/>
      <c r="S2448" s="478"/>
      <c r="T2448" s="478"/>
      <c r="U2448" s="562"/>
      <c r="V2448" s="567"/>
      <c r="W2448" s="561"/>
      <c r="X2448" s="505"/>
      <c r="Y2448" s="587"/>
      <c r="AA2448" s="501"/>
      <c r="AB2448" s="517"/>
      <c r="AC2448" s="518"/>
      <c r="AD2448" s="582"/>
    </row>
    <row r="2449" spans="2:30" s="494" customFormat="1" ht="79.5" customHeight="1">
      <c r="B2449" s="449" t="s">
        <v>154</v>
      </c>
      <c r="C2449" s="430" t="s">
        <v>1145</v>
      </c>
      <c r="D2449" s="444" t="s">
        <v>235</v>
      </c>
      <c r="E2449" s="444" t="s">
        <v>236</v>
      </c>
      <c r="F2449" s="446" t="s">
        <v>247</v>
      </c>
      <c r="G2449" s="434" t="s">
        <v>465</v>
      </c>
      <c r="H2449" s="435" t="s">
        <v>182</v>
      </c>
      <c r="I2449" s="437" t="s">
        <v>227</v>
      </c>
      <c r="J2449" s="437" t="s">
        <v>485</v>
      </c>
      <c r="K2449" s="437" t="s">
        <v>237</v>
      </c>
      <c r="L2449" s="437" t="s">
        <v>240</v>
      </c>
      <c r="M2449" s="437" t="s">
        <v>269</v>
      </c>
      <c r="N2449" s="437" t="s">
        <v>245</v>
      </c>
      <c r="O2449" s="437" t="s">
        <v>466</v>
      </c>
      <c r="P2449" s="456" t="s">
        <v>246</v>
      </c>
      <c r="Q2449" s="456" t="s">
        <v>316</v>
      </c>
      <c r="R2449" s="456" t="s">
        <v>391</v>
      </c>
      <c r="S2449" s="478"/>
      <c r="T2449" s="478"/>
      <c r="U2449" s="478"/>
      <c r="V2449" s="478"/>
      <c r="AA2449" s="484"/>
      <c r="AB2449" s="484"/>
      <c r="AC2449" s="513"/>
      <c r="AD2449" s="484"/>
    </row>
    <row r="2450" spans="2:30" s="494" customFormat="1">
      <c r="B2450" s="786">
        <v>598</v>
      </c>
      <c r="C2450" s="787" t="s">
        <v>1164</v>
      </c>
      <c r="D2450" s="790"/>
      <c r="E2450" s="791">
        <f t="shared" ref="E2450" si="197">D2450*$I$5</f>
        <v>0</v>
      </c>
      <c r="F2450" s="792">
        <f>E2450</f>
        <v>0</v>
      </c>
      <c r="G2450" s="793" t="e">
        <f>F2450*(1+$L$5)</f>
        <v>#REF!</v>
      </c>
      <c r="H2450" s="458" t="s">
        <v>207</v>
      </c>
      <c r="I2450" s="252"/>
      <c r="J2450" s="448">
        <f t="shared" ref="J2450:J2525" si="198">I2450/60</f>
        <v>0</v>
      </c>
      <c r="K2450" s="470" t="e">
        <f>#REF!*(1-$O$5)</f>
        <v>#REF!</v>
      </c>
      <c r="L2450" s="796" t="e">
        <f>SUM(J2450*K2450,J2451*K2451,J2452*K2452,J2453*K2453)</f>
        <v>#REF!</v>
      </c>
      <c r="M2450" s="799">
        <v>1</v>
      </c>
      <c r="N2450" s="777" t="e">
        <f>L2450*M2450</f>
        <v>#REF!</v>
      </c>
      <c r="O2450" s="777" t="e">
        <f>N2450*(1+$R$5)</f>
        <v>#REF!</v>
      </c>
      <c r="P2450" s="780" t="e">
        <f>F2450+N2450</f>
        <v>#REF!</v>
      </c>
      <c r="Q2450" s="780" t="e">
        <f>O2450+G2450</f>
        <v>#REF!</v>
      </c>
      <c r="R2450" s="783" t="e">
        <f>Q2450*(1+$U$5)</f>
        <v>#REF!</v>
      </c>
      <c r="S2450" s="478"/>
      <c r="T2450" s="478"/>
      <c r="U2450" s="851"/>
      <c r="V2450" s="852"/>
      <c r="W2450" s="890"/>
      <c r="X2450" s="902"/>
      <c r="Y2450" s="921"/>
      <c r="AA2450" s="501"/>
      <c r="AB2450" s="517"/>
      <c r="AC2450" s="518"/>
      <c r="AD2450" s="582"/>
    </row>
    <row r="2451" spans="2:30" s="494" customFormat="1">
      <c r="B2451" s="786"/>
      <c r="C2451" s="788"/>
      <c r="D2451" s="790"/>
      <c r="E2451" s="791"/>
      <c r="F2451" s="792"/>
      <c r="G2451" s="794"/>
      <c r="H2451" s="458" t="s">
        <v>185</v>
      </c>
      <c r="I2451" s="252"/>
      <c r="J2451" s="448">
        <f t="shared" si="198"/>
        <v>0</v>
      </c>
      <c r="K2451" s="470" t="e">
        <f>#REF!*(1-$O$5)</f>
        <v>#REF!</v>
      </c>
      <c r="L2451" s="797"/>
      <c r="M2451" s="800"/>
      <c r="N2451" s="778"/>
      <c r="O2451" s="778"/>
      <c r="P2451" s="781"/>
      <c r="Q2451" s="781"/>
      <c r="R2451" s="784"/>
      <c r="S2451" s="478"/>
      <c r="T2451" s="478"/>
      <c r="U2451" s="851"/>
      <c r="V2451" s="852"/>
      <c r="W2451" s="890"/>
      <c r="X2451" s="902"/>
      <c r="Y2451" s="921"/>
      <c r="AA2451" s="501"/>
      <c r="AB2451" s="517"/>
      <c r="AC2451" s="518"/>
      <c r="AD2451" s="582"/>
    </row>
    <row r="2452" spans="2:30" s="494" customFormat="1">
      <c r="B2452" s="786"/>
      <c r="C2452" s="788"/>
      <c r="D2452" s="790"/>
      <c r="E2452" s="791"/>
      <c r="F2452" s="792"/>
      <c r="G2452" s="794"/>
      <c r="H2452" s="458" t="s">
        <v>220</v>
      </c>
      <c r="I2452" s="252"/>
      <c r="J2452" s="448">
        <f t="shared" si="198"/>
        <v>0</v>
      </c>
      <c r="K2452" s="470" t="e">
        <f>#REF!*(1-$O$5)</f>
        <v>#REF!</v>
      </c>
      <c r="L2452" s="797"/>
      <c r="M2452" s="800"/>
      <c r="N2452" s="778"/>
      <c r="O2452" s="778"/>
      <c r="P2452" s="781"/>
      <c r="Q2452" s="781"/>
      <c r="R2452" s="784"/>
      <c r="S2452" s="478"/>
      <c r="T2452" s="478"/>
      <c r="U2452" s="851"/>
      <c r="V2452" s="852"/>
      <c r="W2452" s="890"/>
      <c r="X2452" s="902"/>
      <c r="Y2452" s="921"/>
      <c r="AA2452" s="501"/>
      <c r="AB2452" s="517"/>
      <c r="AC2452" s="518"/>
      <c r="AD2452" s="582"/>
    </row>
    <row r="2453" spans="2:30" s="494" customFormat="1">
      <c r="B2453" s="786"/>
      <c r="C2453" s="789"/>
      <c r="D2453" s="790"/>
      <c r="E2453" s="791"/>
      <c r="F2453" s="792"/>
      <c r="G2453" s="795"/>
      <c r="H2453" s="458" t="s">
        <v>226</v>
      </c>
      <c r="I2453" s="252">
        <v>2</v>
      </c>
      <c r="J2453" s="448">
        <f t="shared" si="198"/>
        <v>3.3333333333333333E-2</v>
      </c>
      <c r="K2453" s="470" t="e">
        <f>#REF!*(1-$O$5)</f>
        <v>#REF!</v>
      </c>
      <c r="L2453" s="798"/>
      <c r="M2453" s="801"/>
      <c r="N2453" s="779"/>
      <c r="O2453" s="779"/>
      <c r="P2453" s="782"/>
      <c r="Q2453" s="782"/>
      <c r="R2453" s="785"/>
      <c r="S2453" s="478"/>
      <c r="T2453" s="478"/>
      <c r="U2453" s="851"/>
      <c r="V2453" s="852"/>
      <c r="W2453" s="890"/>
      <c r="X2453" s="902"/>
      <c r="Y2453" s="921"/>
      <c r="AA2453" s="501"/>
      <c r="AB2453" s="517"/>
      <c r="AC2453" s="518"/>
      <c r="AD2453" s="582"/>
    </row>
    <row r="2454" spans="2:30" s="494" customFormat="1" ht="12" customHeight="1">
      <c r="B2454" s="786">
        <v>599</v>
      </c>
      <c r="C2454" s="787" t="s">
        <v>1163</v>
      </c>
      <c r="D2454" s="790"/>
      <c r="E2454" s="791">
        <f t="shared" ref="E2454:E2514" si="199">D2454*$I$5</f>
        <v>0</v>
      </c>
      <c r="F2454" s="792">
        <f>E2454</f>
        <v>0</v>
      </c>
      <c r="G2454" s="793" t="e">
        <f>F2454*(1+$L$5)</f>
        <v>#REF!</v>
      </c>
      <c r="H2454" s="458" t="s">
        <v>207</v>
      </c>
      <c r="I2454" s="252"/>
      <c r="J2454" s="448">
        <f t="shared" si="198"/>
        <v>0</v>
      </c>
      <c r="K2454" s="470" t="e">
        <f>#REF!*(1-$O$5)</f>
        <v>#REF!</v>
      </c>
      <c r="L2454" s="796" t="e">
        <f>SUM(J2454*K2454,J2455*K2455,J2456*K2456,J2457*K2457)</f>
        <v>#REF!</v>
      </c>
      <c r="M2454" s="799">
        <v>1</v>
      </c>
      <c r="N2454" s="777" t="e">
        <f>L2454*M2454</f>
        <v>#REF!</v>
      </c>
      <c r="O2454" s="777" t="e">
        <f>N2454*(1+$R$5)</f>
        <v>#REF!</v>
      </c>
      <c r="P2454" s="780" t="e">
        <f>F2454+N2454</f>
        <v>#REF!</v>
      </c>
      <c r="Q2454" s="780" t="e">
        <f>O2454+G2454</f>
        <v>#REF!</v>
      </c>
      <c r="R2454" s="783" t="e">
        <f>Q2454*(1+$U$5)</f>
        <v>#REF!</v>
      </c>
      <c r="S2454" s="478"/>
      <c r="T2454" s="478"/>
      <c r="U2454" s="562"/>
      <c r="V2454" s="567"/>
      <c r="W2454" s="561"/>
      <c r="X2454" s="505"/>
      <c r="Y2454" s="587"/>
      <c r="AA2454" s="501"/>
      <c r="AB2454" s="517"/>
      <c r="AC2454" s="518"/>
      <c r="AD2454" s="582"/>
    </row>
    <row r="2455" spans="2:30" s="494" customFormat="1" ht="12" customHeight="1">
      <c r="B2455" s="786"/>
      <c r="C2455" s="788"/>
      <c r="D2455" s="790"/>
      <c r="E2455" s="791"/>
      <c r="F2455" s="792"/>
      <c r="G2455" s="794"/>
      <c r="H2455" s="458" t="s">
        <v>185</v>
      </c>
      <c r="I2455" s="252"/>
      <c r="J2455" s="448">
        <f t="shared" si="198"/>
        <v>0</v>
      </c>
      <c r="K2455" s="470" t="e">
        <f>#REF!*(1-$O$5)</f>
        <v>#REF!</v>
      </c>
      <c r="L2455" s="797"/>
      <c r="M2455" s="800"/>
      <c r="N2455" s="778"/>
      <c r="O2455" s="778"/>
      <c r="P2455" s="781"/>
      <c r="Q2455" s="781"/>
      <c r="R2455" s="784"/>
      <c r="S2455" s="478"/>
      <c r="T2455" s="478"/>
      <c r="U2455" s="562"/>
      <c r="V2455" s="567"/>
      <c r="W2455" s="561"/>
      <c r="X2455" s="505"/>
      <c r="Y2455" s="587"/>
      <c r="AA2455" s="501"/>
      <c r="AB2455" s="517"/>
      <c r="AC2455" s="518"/>
      <c r="AD2455" s="582"/>
    </row>
    <row r="2456" spans="2:30" s="494" customFormat="1" ht="12" customHeight="1">
      <c r="B2456" s="786"/>
      <c r="C2456" s="788"/>
      <c r="D2456" s="790"/>
      <c r="E2456" s="791"/>
      <c r="F2456" s="792"/>
      <c r="G2456" s="794"/>
      <c r="H2456" s="458" t="s">
        <v>220</v>
      </c>
      <c r="I2456" s="252"/>
      <c r="J2456" s="448">
        <f t="shared" si="198"/>
        <v>0</v>
      </c>
      <c r="K2456" s="470" t="e">
        <f>#REF!*(1-$O$5)</f>
        <v>#REF!</v>
      </c>
      <c r="L2456" s="797"/>
      <c r="M2456" s="800"/>
      <c r="N2456" s="778"/>
      <c r="O2456" s="778"/>
      <c r="P2456" s="781"/>
      <c r="Q2456" s="781"/>
      <c r="R2456" s="784"/>
      <c r="S2456" s="478"/>
      <c r="T2456" s="478"/>
      <c r="U2456" s="562"/>
      <c r="V2456" s="567"/>
      <c r="W2456" s="561"/>
      <c r="X2456" s="505"/>
      <c r="Y2456" s="587"/>
      <c r="AA2456" s="501"/>
      <c r="AB2456" s="517"/>
      <c r="AC2456" s="518"/>
      <c r="AD2456" s="582"/>
    </row>
    <row r="2457" spans="2:30" s="494" customFormat="1" ht="12" customHeight="1">
      <c r="B2457" s="786"/>
      <c r="C2457" s="789"/>
      <c r="D2457" s="790"/>
      <c r="E2457" s="791"/>
      <c r="F2457" s="792"/>
      <c r="G2457" s="795"/>
      <c r="H2457" s="458" t="s">
        <v>226</v>
      </c>
      <c r="I2457" s="252">
        <v>2</v>
      </c>
      <c r="J2457" s="448">
        <f t="shared" si="198"/>
        <v>3.3333333333333333E-2</v>
      </c>
      <c r="K2457" s="470" t="e">
        <f>#REF!*(1-$O$5)</f>
        <v>#REF!</v>
      </c>
      <c r="L2457" s="798"/>
      <c r="M2457" s="801"/>
      <c r="N2457" s="779"/>
      <c r="O2457" s="779"/>
      <c r="P2457" s="782"/>
      <c r="Q2457" s="782"/>
      <c r="R2457" s="785"/>
      <c r="S2457" s="478"/>
      <c r="T2457" s="478"/>
      <c r="U2457" s="562"/>
      <c r="V2457" s="567"/>
      <c r="W2457" s="561"/>
      <c r="X2457" s="505"/>
      <c r="Y2457" s="587"/>
      <c r="AA2457" s="501"/>
      <c r="AB2457" s="517"/>
      <c r="AC2457" s="518"/>
      <c r="AD2457" s="582"/>
    </row>
    <row r="2458" spans="2:30" s="494" customFormat="1" ht="12" customHeight="1">
      <c r="B2458" s="786">
        <v>600</v>
      </c>
      <c r="C2458" s="787" t="s">
        <v>1175</v>
      </c>
      <c r="D2458" s="790"/>
      <c r="E2458" s="791">
        <f t="shared" si="199"/>
        <v>0</v>
      </c>
      <c r="F2458" s="792">
        <f>E2458</f>
        <v>0</v>
      </c>
      <c r="G2458" s="793" t="e">
        <f>F2458*(1+$L$5)</f>
        <v>#REF!</v>
      </c>
      <c r="H2458" s="458" t="s">
        <v>207</v>
      </c>
      <c r="I2458" s="252"/>
      <c r="J2458" s="448">
        <f t="shared" si="198"/>
        <v>0</v>
      </c>
      <c r="K2458" s="470" t="e">
        <f>#REF!*(1-$O$5)</f>
        <v>#REF!</v>
      </c>
      <c r="L2458" s="796" t="e">
        <f>SUM(J2458*K2458,J2459*K2459,J2460*K2460,J2461*K2461)</f>
        <v>#REF!</v>
      </c>
      <c r="M2458" s="799">
        <v>1</v>
      </c>
      <c r="N2458" s="777" t="e">
        <f>L2458*M2458</f>
        <v>#REF!</v>
      </c>
      <c r="O2458" s="777" t="e">
        <f>N2458*(1+$R$5)</f>
        <v>#REF!</v>
      </c>
      <c r="P2458" s="780" t="e">
        <f>F2458+N2458</f>
        <v>#REF!</v>
      </c>
      <c r="Q2458" s="780" t="e">
        <f>O2458+G2458</f>
        <v>#REF!</v>
      </c>
      <c r="R2458" s="783" t="e">
        <f>Q2458*(1+$U$5)</f>
        <v>#REF!</v>
      </c>
      <c r="S2458" s="478"/>
      <c r="T2458" s="478"/>
      <c r="U2458" s="562"/>
      <c r="V2458" s="567"/>
      <c r="W2458" s="561"/>
      <c r="X2458" s="505"/>
      <c r="Y2458" s="587"/>
      <c r="AA2458" s="501"/>
      <c r="AB2458" s="517"/>
      <c r="AC2458" s="518"/>
      <c r="AD2458" s="582"/>
    </row>
    <row r="2459" spans="2:30" s="494" customFormat="1" ht="12" customHeight="1">
      <c r="B2459" s="786"/>
      <c r="C2459" s="788"/>
      <c r="D2459" s="790"/>
      <c r="E2459" s="791"/>
      <c r="F2459" s="792"/>
      <c r="G2459" s="794"/>
      <c r="H2459" s="458" t="s">
        <v>185</v>
      </c>
      <c r="I2459" s="252"/>
      <c r="J2459" s="448">
        <f t="shared" si="198"/>
        <v>0</v>
      </c>
      <c r="K2459" s="470" t="e">
        <f>#REF!*(1-$O$5)</f>
        <v>#REF!</v>
      </c>
      <c r="L2459" s="797"/>
      <c r="M2459" s="800"/>
      <c r="N2459" s="778"/>
      <c r="O2459" s="778"/>
      <c r="P2459" s="781"/>
      <c r="Q2459" s="781"/>
      <c r="R2459" s="784"/>
      <c r="S2459" s="478"/>
      <c r="T2459" s="478"/>
      <c r="U2459" s="562"/>
      <c r="V2459" s="567"/>
      <c r="W2459" s="561"/>
      <c r="X2459" s="505"/>
      <c r="Y2459" s="587"/>
      <c r="AA2459" s="501"/>
      <c r="AB2459" s="517"/>
      <c r="AC2459" s="518"/>
      <c r="AD2459" s="582"/>
    </row>
    <row r="2460" spans="2:30" s="494" customFormat="1" ht="12" customHeight="1">
      <c r="B2460" s="786"/>
      <c r="C2460" s="788"/>
      <c r="D2460" s="790"/>
      <c r="E2460" s="791"/>
      <c r="F2460" s="792"/>
      <c r="G2460" s="794"/>
      <c r="H2460" s="458" t="s">
        <v>220</v>
      </c>
      <c r="I2460" s="252"/>
      <c r="J2460" s="448">
        <f t="shared" si="198"/>
        <v>0</v>
      </c>
      <c r="K2460" s="470" t="e">
        <f>#REF!*(1-$O$5)</f>
        <v>#REF!</v>
      </c>
      <c r="L2460" s="797"/>
      <c r="M2460" s="800"/>
      <c r="N2460" s="778"/>
      <c r="O2460" s="778"/>
      <c r="P2460" s="781"/>
      <c r="Q2460" s="781"/>
      <c r="R2460" s="784"/>
      <c r="S2460" s="478"/>
      <c r="T2460" s="478"/>
      <c r="U2460" s="562"/>
      <c r="V2460" s="567"/>
      <c r="W2460" s="561"/>
      <c r="X2460" s="505"/>
      <c r="Y2460" s="587"/>
      <c r="AA2460" s="501"/>
      <c r="AB2460" s="517"/>
      <c r="AC2460" s="518"/>
      <c r="AD2460" s="582"/>
    </row>
    <row r="2461" spans="2:30" s="494" customFormat="1" ht="12" customHeight="1">
      <c r="B2461" s="786"/>
      <c r="C2461" s="789"/>
      <c r="D2461" s="790"/>
      <c r="E2461" s="791"/>
      <c r="F2461" s="792"/>
      <c r="G2461" s="795"/>
      <c r="H2461" s="458" t="s">
        <v>226</v>
      </c>
      <c r="I2461" s="252">
        <v>0.5</v>
      </c>
      <c r="J2461" s="448">
        <f t="shared" si="198"/>
        <v>8.3333333333333332E-3</v>
      </c>
      <c r="K2461" s="470" t="e">
        <f>#REF!*(1-$O$5)</f>
        <v>#REF!</v>
      </c>
      <c r="L2461" s="798"/>
      <c r="M2461" s="801"/>
      <c r="N2461" s="779"/>
      <c r="O2461" s="779"/>
      <c r="P2461" s="782"/>
      <c r="Q2461" s="782"/>
      <c r="R2461" s="785"/>
      <c r="S2461" s="478"/>
      <c r="T2461" s="478"/>
      <c r="U2461" s="562"/>
      <c r="V2461" s="567"/>
      <c r="W2461" s="561"/>
      <c r="X2461" s="505"/>
      <c r="Y2461" s="587"/>
      <c r="AA2461" s="501"/>
      <c r="AB2461" s="517"/>
      <c r="AC2461" s="518"/>
      <c r="AD2461" s="582"/>
    </row>
    <row r="2462" spans="2:30" s="494" customFormat="1" ht="12" customHeight="1">
      <c r="B2462" s="786">
        <v>601</v>
      </c>
      <c r="C2462" s="787" t="s">
        <v>1176</v>
      </c>
      <c r="D2462" s="790"/>
      <c r="E2462" s="791">
        <f t="shared" si="199"/>
        <v>0</v>
      </c>
      <c r="F2462" s="792">
        <f>E2462</f>
        <v>0</v>
      </c>
      <c r="G2462" s="793" t="e">
        <f>F2462*(1+$L$5)</f>
        <v>#REF!</v>
      </c>
      <c r="H2462" s="458" t="s">
        <v>207</v>
      </c>
      <c r="I2462" s="252"/>
      <c r="J2462" s="448">
        <f t="shared" si="198"/>
        <v>0</v>
      </c>
      <c r="K2462" s="470" t="e">
        <f>#REF!*(1-$O$5)</f>
        <v>#REF!</v>
      </c>
      <c r="L2462" s="796" t="e">
        <f>SUM(J2462*K2462,J2463*K2463,J2464*K2464,J2465*K2465)</f>
        <v>#REF!</v>
      </c>
      <c r="M2462" s="799">
        <v>1</v>
      </c>
      <c r="N2462" s="777" t="e">
        <f>L2462*M2462</f>
        <v>#REF!</v>
      </c>
      <c r="O2462" s="777" t="e">
        <f>N2462*(1+$R$5)</f>
        <v>#REF!</v>
      </c>
      <c r="P2462" s="780" t="e">
        <f>F2462+N2462</f>
        <v>#REF!</v>
      </c>
      <c r="Q2462" s="780" t="e">
        <f>O2462+G2462</f>
        <v>#REF!</v>
      </c>
      <c r="R2462" s="783" t="e">
        <f>Q2462*(1+$U$5)</f>
        <v>#REF!</v>
      </c>
      <c r="S2462" s="478"/>
      <c r="T2462" s="478"/>
      <c r="U2462" s="562"/>
      <c r="V2462" s="567"/>
      <c r="W2462" s="561"/>
      <c r="X2462" s="505"/>
      <c r="Y2462" s="587"/>
      <c r="AA2462" s="501"/>
      <c r="AB2462" s="517"/>
      <c r="AC2462" s="518"/>
      <c r="AD2462" s="582"/>
    </row>
    <row r="2463" spans="2:30" s="494" customFormat="1" ht="12" customHeight="1">
      <c r="B2463" s="786"/>
      <c r="C2463" s="788"/>
      <c r="D2463" s="790"/>
      <c r="E2463" s="791"/>
      <c r="F2463" s="792"/>
      <c r="G2463" s="794"/>
      <c r="H2463" s="458" t="s">
        <v>185</v>
      </c>
      <c r="I2463" s="252"/>
      <c r="J2463" s="448">
        <f t="shared" si="198"/>
        <v>0</v>
      </c>
      <c r="K2463" s="470" t="e">
        <f>#REF!*(1-$O$5)</f>
        <v>#REF!</v>
      </c>
      <c r="L2463" s="797"/>
      <c r="M2463" s="800"/>
      <c r="N2463" s="778"/>
      <c r="O2463" s="778"/>
      <c r="P2463" s="781"/>
      <c r="Q2463" s="781"/>
      <c r="R2463" s="784"/>
      <c r="S2463" s="478"/>
      <c r="T2463" s="478"/>
      <c r="U2463" s="562"/>
      <c r="V2463" s="567"/>
      <c r="W2463" s="561"/>
      <c r="X2463" s="505"/>
      <c r="Y2463" s="587"/>
      <c r="AA2463" s="501"/>
      <c r="AB2463" s="517"/>
      <c r="AC2463" s="518"/>
      <c r="AD2463" s="582"/>
    </row>
    <row r="2464" spans="2:30" s="494" customFormat="1" ht="12" customHeight="1">
      <c r="B2464" s="786"/>
      <c r="C2464" s="788"/>
      <c r="D2464" s="790"/>
      <c r="E2464" s="791"/>
      <c r="F2464" s="792"/>
      <c r="G2464" s="794"/>
      <c r="H2464" s="458" t="s">
        <v>220</v>
      </c>
      <c r="I2464" s="252"/>
      <c r="J2464" s="448">
        <f t="shared" si="198"/>
        <v>0</v>
      </c>
      <c r="K2464" s="470" t="e">
        <f>#REF!*(1-$O$5)</f>
        <v>#REF!</v>
      </c>
      <c r="L2464" s="797"/>
      <c r="M2464" s="800"/>
      <c r="N2464" s="778"/>
      <c r="O2464" s="778"/>
      <c r="P2464" s="781"/>
      <c r="Q2464" s="781"/>
      <c r="R2464" s="784"/>
      <c r="S2464" s="478"/>
      <c r="T2464" s="478"/>
      <c r="U2464" s="562"/>
      <c r="V2464" s="567"/>
      <c r="W2464" s="561"/>
      <c r="X2464" s="505"/>
      <c r="Y2464" s="587"/>
      <c r="AA2464" s="501"/>
      <c r="AB2464" s="517"/>
      <c r="AC2464" s="518"/>
      <c r="AD2464" s="582"/>
    </row>
    <row r="2465" spans="2:30" s="494" customFormat="1" ht="12" customHeight="1">
      <c r="B2465" s="786"/>
      <c r="C2465" s="789"/>
      <c r="D2465" s="790"/>
      <c r="E2465" s="791"/>
      <c r="F2465" s="792"/>
      <c r="G2465" s="795"/>
      <c r="H2465" s="458" t="s">
        <v>226</v>
      </c>
      <c r="I2465" s="252">
        <v>1</v>
      </c>
      <c r="J2465" s="448">
        <f t="shared" si="198"/>
        <v>1.6666666666666666E-2</v>
      </c>
      <c r="K2465" s="470" t="e">
        <f>#REF!*(1-$O$5)</f>
        <v>#REF!</v>
      </c>
      <c r="L2465" s="798"/>
      <c r="M2465" s="801"/>
      <c r="N2465" s="779"/>
      <c r="O2465" s="779"/>
      <c r="P2465" s="782"/>
      <c r="Q2465" s="782"/>
      <c r="R2465" s="785"/>
      <c r="S2465" s="478"/>
      <c r="T2465" s="478"/>
      <c r="U2465" s="562"/>
      <c r="V2465" s="567"/>
      <c r="W2465" s="561"/>
      <c r="X2465" s="505"/>
      <c r="Y2465" s="587"/>
      <c r="AA2465" s="501"/>
      <c r="AB2465" s="517"/>
      <c r="AC2465" s="518"/>
      <c r="AD2465" s="582"/>
    </row>
    <row r="2466" spans="2:30" s="494" customFormat="1" ht="12" customHeight="1">
      <c r="B2466" s="786">
        <v>602</v>
      </c>
      <c r="C2466" s="787" t="s">
        <v>1190</v>
      </c>
      <c r="D2466" s="790"/>
      <c r="E2466" s="791">
        <f t="shared" si="199"/>
        <v>0</v>
      </c>
      <c r="F2466" s="792">
        <f>E2466</f>
        <v>0</v>
      </c>
      <c r="G2466" s="793" t="e">
        <f>F2466*(1+$L$5)</f>
        <v>#REF!</v>
      </c>
      <c r="H2466" s="458" t="s">
        <v>207</v>
      </c>
      <c r="I2466" s="252"/>
      <c r="J2466" s="448">
        <f t="shared" si="198"/>
        <v>0</v>
      </c>
      <c r="K2466" s="470" t="e">
        <f>#REF!*(1-$O$5)</f>
        <v>#REF!</v>
      </c>
      <c r="L2466" s="796" t="e">
        <f>SUM(J2466*K2466,J2467*K2467,J2468*K2468,J2469*K2469)</f>
        <v>#REF!</v>
      </c>
      <c r="M2466" s="799">
        <v>1</v>
      </c>
      <c r="N2466" s="777" t="e">
        <f>L2466*M2466</f>
        <v>#REF!</v>
      </c>
      <c r="O2466" s="777" t="e">
        <f>N2466*(1+$R$5)</f>
        <v>#REF!</v>
      </c>
      <c r="P2466" s="780" t="e">
        <f>F2466+N2466</f>
        <v>#REF!</v>
      </c>
      <c r="Q2466" s="780" t="e">
        <f>O2466+G2466</f>
        <v>#REF!</v>
      </c>
      <c r="R2466" s="783" t="e">
        <f>Q2466*(1+$U$5)</f>
        <v>#REF!</v>
      </c>
      <c r="S2466" s="478"/>
      <c r="T2466" s="478"/>
      <c r="U2466" s="562"/>
      <c r="V2466" s="567"/>
      <c r="W2466" s="561"/>
      <c r="X2466" s="505"/>
      <c r="Y2466" s="587"/>
      <c r="AA2466" s="501"/>
      <c r="AB2466" s="517"/>
      <c r="AC2466" s="518"/>
      <c r="AD2466" s="582"/>
    </row>
    <row r="2467" spans="2:30" s="494" customFormat="1" ht="12" customHeight="1">
      <c r="B2467" s="786"/>
      <c r="C2467" s="788"/>
      <c r="D2467" s="790"/>
      <c r="E2467" s="791"/>
      <c r="F2467" s="792"/>
      <c r="G2467" s="794"/>
      <c r="H2467" s="458" t="s">
        <v>185</v>
      </c>
      <c r="I2467" s="252"/>
      <c r="J2467" s="448">
        <f t="shared" si="198"/>
        <v>0</v>
      </c>
      <c r="K2467" s="470" t="e">
        <f>#REF!*(1-$O$5)</f>
        <v>#REF!</v>
      </c>
      <c r="L2467" s="797"/>
      <c r="M2467" s="800"/>
      <c r="N2467" s="778"/>
      <c r="O2467" s="778"/>
      <c r="P2467" s="781"/>
      <c r="Q2467" s="781"/>
      <c r="R2467" s="784"/>
      <c r="S2467" s="478"/>
      <c r="T2467" s="478"/>
      <c r="U2467" s="562"/>
      <c r="V2467" s="567"/>
      <c r="W2467" s="561"/>
      <c r="X2467" s="505"/>
      <c r="Y2467" s="587"/>
      <c r="AA2467" s="501"/>
      <c r="AB2467" s="517"/>
      <c r="AC2467" s="518"/>
      <c r="AD2467" s="582"/>
    </row>
    <row r="2468" spans="2:30" s="494" customFormat="1" ht="12" customHeight="1">
      <c r="B2468" s="786"/>
      <c r="C2468" s="788"/>
      <c r="D2468" s="790"/>
      <c r="E2468" s="791"/>
      <c r="F2468" s="792"/>
      <c r="G2468" s="794"/>
      <c r="H2468" s="458" t="s">
        <v>220</v>
      </c>
      <c r="I2468" s="252"/>
      <c r="J2468" s="448">
        <f t="shared" si="198"/>
        <v>0</v>
      </c>
      <c r="K2468" s="470" t="e">
        <f>#REF!*(1-$O$5)</f>
        <v>#REF!</v>
      </c>
      <c r="L2468" s="797"/>
      <c r="M2468" s="800"/>
      <c r="N2468" s="778"/>
      <c r="O2468" s="778"/>
      <c r="P2468" s="781"/>
      <c r="Q2468" s="781"/>
      <c r="R2468" s="784"/>
      <c r="S2468" s="478"/>
      <c r="T2468" s="478"/>
      <c r="U2468" s="562"/>
      <c r="V2468" s="567"/>
      <c r="W2468" s="561"/>
      <c r="X2468" s="505"/>
      <c r="Y2468" s="587"/>
      <c r="AA2468" s="501"/>
      <c r="AB2468" s="517"/>
      <c r="AC2468" s="518"/>
      <c r="AD2468" s="582"/>
    </row>
    <row r="2469" spans="2:30" s="494" customFormat="1" ht="12" customHeight="1">
      <c r="B2469" s="786"/>
      <c r="C2469" s="789"/>
      <c r="D2469" s="790"/>
      <c r="E2469" s="791"/>
      <c r="F2469" s="792"/>
      <c r="G2469" s="795"/>
      <c r="H2469" s="458" t="s">
        <v>226</v>
      </c>
      <c r="I2469" s="252">
        <v>0.5</v>
      </c>
      <c r="J2469" s="448">
        <f t="shared" si="198"/>
        <v>8.3333333333333332E-3</v>
      </c>
      <c r="K2469" s="470" t="e">
        <f>#REF!*(1-$O$5)</f>
        <v>#REF!</v>
      </c>
      <c r="L2469" s="798"/>
      <c r="M2469" s="801"/>
      <c r="N2469" s="779"/>
      <c r="O2469" s="779"/>
      <c r="P2469" s="782"/>
      <c r="Q2469" s="782"/>
      <c r="R2469" s="785"/>
      <c r="S2469" s="478"/>
      <c r="T2469" s="478"/>
      <c r="U2469" s="562"/>
      <c r="V2469" s="567"/>
      <c r="W2469" s="561"/>
      <c r="X2469" s="505"/>
      <c r="Y2469" s="587"/>
      <c r="AA2469" s="501"/>
      <c r="AB2469" s="517"/>
      <c r="AC2469" s="518"/>
      <c r="AD2469" s="582"/>
    </row>
    <row r="2470" spans="2:30" s="494" customFormat="1" ht="12" customHeight="1">
      <c r="B2470" s="786">
        <v>603</v>
      </c>
      <c r="C2470" s="787" t="s">
        <v>1177</v>
      </c>
      <c r="D2470" s="790"/>
      <c r="E2470" s="791">
        <f t="shared" si="199"/>
        <v>0</v>
      </c>
      <c r="F2470" s="792">
        <f>E2470</f>
        <v>0</v>
      </c>
      <c r="G2470" s="793" t="e">
        <f>F2470*(1+$L$5)</f>
        <v>#REF!</v>
      </c>
      <c r="H2470" s="458" t="s">
        <v>207</v>
      </c>
      <c r="I2470" s="252"/>
      <c r="J2470" s="448">
        <f t="shared" si="198"/>
        <v>0</v>
      </c>
      <c r="K2470" s="470" t="e">
        <f>#REF!*(1-$O$5)</f>
        <v>#REF!</v>
      </c>
      <c r="L2470" s="796" t="e">
        <f>SUM(J2470*K2470,J2471*K2471,J2472*K2472,J2473*K2473)</f>
        <v>#REF!</v>
      </c>
      <c r="M2470" s="799">
        <v>1</v>
      </c>
      <c r="N2470" s="777" t="e">
        <f>L2470*M2470</f>
        <v>#REF!</v>
      </c>
      <c r="O2470" s="777" t="e">
        <f>N2470*(1+$R$5)</f>
        <v>#REF!</v>
      </c>
      <c r="P2470" s="780" t="e">
        <f>F2470+N2470</f>
        <v>#REF!</v>
      </c>
      <c r="Q2470" s="780" t="e">
        <f>O2470+G2470</f>
        <v>#REF!</v>
      </c>
      <c r="R2470" s="783" t="e">
        <f>Q2470*(1+$U$5)</f>
        <v>#REF!</v>
      </c>
      <c r="S2470" s="478"/>
      <c r="T2470" s="478"/>
      <c r="U2470" s="562"/>
      <c r="V2470" s="567"/>
      <c r="W2470" s="561"/>
      <c r="X2470" s="505"/>
      <c r="Y2470" s="587"/>
      <c r="AA2470" s="501"/>
      <c r="AB2470" s="517"/>
      <c r="AC2470" s="518"/>
      <c r="AD2470" s="582"/>
    </row>
    <row r="2471" spans="2:30" s="494" customFormat="1" ht="12" customHeight="1">
      <c r="B2471" s="786"/>
      <c r="C2471" s="788"/>
      <c r="D2471" s="790"/>
      <c r="E2471" s="791"/>
      <c r="F2471" s="792"/>
      <c r="G2471" s="794"/>
      <c r="H2471" s="458" t="s">
        <v>185</v>
      </c>
      <c r="I2471" s="252"/>
      <c r="J2471" s="448">
        <f t="shared" si="198"/>
        <v>0</v>
      </c>
      <c r="K2471" s="470" t="e">
        <f>#REF!*(1-$O$5)</f>
        <v>#REF!</v>
      </c>
      <c r="L2471" s="797"/>
      <c r="M2471" s="800"/>
      <c r="N2471" s="778"/>
      <c r="O2471" s="778"/>
      <c r="P2471" s="781"/>
      <c r="Q2471" s="781"/>
      <c r="R2471" s="784"/>
      <c r="S2471" s="478"/>
      <c r="T2471" s="478"/>
      <c r="U2471" s="562"/>
      <c r="V2471" s="567"/>
      <c r="W2471" s="561"/>
      <c r="X2471" s="505"/>
      <c r="Y2471" s="587"/>
      <c r="AA2471" s="501"/>
      <c r="AB2471" s="517"/>
      <c r="AC2471" s="518"/>
      <c r="AD2471" s="582"/>
    </row>
    <row r="2472" spans="2:30" s="494" customFormat="1" ht="12" customHeight="1">
      <c r="B2472" s="786"/>
      <c r="C2472" s="788"/>
      <c r="D2472" s="790"/>
      <c r="E2472" s="791"/>
      <c r="F2472" s="792"/>
      <c r="G2472" s="794"/>
      <c r="H2472" s="458" t="s">
        <v>220</v>
      </c>
      <c r="I2472" s="252"/>
      <c r="J2472" s="448">
        <f t="shared" si="198"/>
        <v>0</v>
      </c>
      <c r="K2472" s="470" t="e">
        <f>#REF!*(1-$O$5)</f>
        <v>#REF!</v>
      </c>
      <c r="L2472" s="797"/>
      <c r="M2472" s="800"/>
      <c r="N2472" s="778"/>
      <c r="O2472" s="778"/>
      <c r="P2472" s="781"/>
      <c r="Q2472" s="781"/>
      <c r="R2472" s="784"/>
      <c r="S2472" s="478"/>
      <c r="T2472" s="478"/>
      <c r="U2472" s="562"/>
      <c r="V2472" s="567"/>
      <c r="W2472" s="561"/>
      <c r="X2472" s="505"/>
      <c r="Y2472" s="587"/>
      <c r="AA2472" s="501"/>
      <c r="AB2472" s="517"/>
      <c r="AC2472" s="518"/>
      <c r="AD2472" s="582"/>
    </row>
    <row r="2473" spans="2:30" s="494" customFormat="1" ht="12" customHeight="1">
      <c r="B2473" s="786"/>
      <c r="C2473" s="789"/>
      <c r="D2473" s="790"/>
      <c r="E2473" s="791"/>
      <c r="F2473" s="792"/>
      <c r="G2473" s="795"/>
      <c r="H2473" s="458" t="s">
        <v>226</v>
      </c>
      <c r="I2473" s="252">
        <v>0.5</v>
      </c>
      <c r="J2473" s="448">
        <f t="shared" si="198"/>
        <v>8.3333333333333332E-3</v>
      </c>
      <c r="K2473" s="470" t="e">
        <f>#REF!*(1-$O$5)</f>
        <v>#REF!</v>
      </c>
      <c r="L2473" s="798"/>
      <c r="M2473" s="801"/>
      <c r="N2473" s="779"/>
      <c r="O2473" s="779"/>
      <c r="P2473" s="782"/>
      <c r="Q2473" s="782"/>
      <c r="R2473" s="785"/>
      <c r="S2473" s="478"/>
      <c r="T2473" s="478"/>
      <c r="U2473" s="562"/>
      <c r="V2473" s="567"/>
      <c r="W2473" s="561"/>
      <c r="X2473" s="505"/>
      <c r="Y2473" s="587"/>
      <c r="AA2473" s="501"/>
      <c r="AB2473" s="517"/>
      <c r="AC2473" s="518"/>
      <c r="AD2473" s="582"/>
    </row>
    <row r="2474" spans="2:30" s="494" customFormat="1" ht="12" customHeight="1">
      <c r="B2474" s="786">
        <v>604</v>
      </c>
      <c r="C2474" s="787" t="s">
        <v>1178</v>
      </c>
      <c r="D2474" s="790"/>
      <c r="E2474" s="791">
        <f t="shared" si="199"/>
        <v>0</v>
      </c>
      <c r="F2474" s="792">
        <f>E2474</f>
        <v>0</v>
      </c>
      <c r="G2474" s="793" t="e">
        <f>F2474*(1+$L$5)</f>
        <v>#REF!</v>
      </c>
      <c r="H2474" s="458" t="s">
        <v>207</v>
      </c>
      <c r="I2474" s="252"/>
      <c r="J2474" s="448">
        <f t="shared" si="198"/>
        <v>0</v>
      </c>
      <c r="K2474" s="470" t="e">
        <f>#REF!*(1-$O$5)</f>
        <v>#REF!</v>
      </c>
      <c r="L2474" s="796" t="e">
        <f>SUM(J2474*K2474,J2475*K2475,J2476*K2476,J2477*K2477)</f>
        <v>#REF!</v>
      </c>
      <c r="M2474" s="799">
        <v>1</v>
      </c>
      <c r="N2474" s="777" t="e">
        <f>L2474*M2474</f>
        <v>#REF!</v>
      </c>
      <c r="O2474" s="777" t="e">
        <f>N2474*(1+$R$5)</f>
        <v>#REF!</v>
      </c>
      <c r="P2474" s="780" t="e">
        <f>F2474+N2474</f>
        <v>#REF!</v>
      </c>
      <c r="Q2474" s="780" t="e">
        <f>O2474+G2474</f>
        <v>#REF!</v>
      </c>
      <c r="R2474" s="783" t="e">
        <f>Q2474*(1+$U$5)</f>
        <v>#REF!</v>
      </c>
      <c r="S2474" s="478"/>
      <c r="T2474" s="478"/>
      <c r="U2474" s="562"/>
      <c r="V2474" s="567"/>
      <c r="W2474" s="561"/>
      <c r="X2474" s="505"/>
      <c r="Y2474" s="587"/>
      <c r="AA2474" s="501"/>
      <c r="AB2474" s="517"/>
      <c r="AC2474" s="518"/>
      <c r="AD2474" s="582"/>
    </row>
    <row r="2475" spans="2:30" s="494" customFormat="1" ht="12" customHeight="1">
      <c r="B2475" s="786"/>
      <c r="C2475" s="788"/>
      <c r="D2475" s="790"/>
      <c r="E2475" s="791"/>
      <c r="F2475" s="792"/>
      <c r="G2475" s="794"/>
      <c r="H2475" s="458" t="s">
        <v>185</v>
      </c>
      <c r="I2475" s="252"/>
      <c r="J2475" s="448">
        <f t="shared" si="198"/>
        <v>0</v>
      </c>
      <c r="K2475" s="470" t="e">
        <f>#REF!*(1-$O$5)</f>
        <v>#REF!</v>
      </c>
      <c r="L2475" s="797"/>
      <c r="M2475" s="800"/>
      <c r="N2475" s="778"/>
      <c r="O2475" s="778"/>
      <c r="P2475" s="781"/>
      <c r="Q2475" s="781"/>
      <c r="R2475" s="784"/>
      <c r="S2475" s="478"/>
      <c r="T2475" s="478"/>
      <c r="U2475" s="562"/>
      <c r="V2475" s="567"/>
      <c r="W2475" s="561"/>
      <c r="X2475" s="505"/>
      <c r="Y2475" s="587"/>
      <c r="AA2475" s="501"/>
      <c r="AB2475" s="517"/>
      <c r="AC2475" s="518"/>
      <c r="AD2475" s="582"/>
    </row>
    <row r="2476" spans="2:30" s="494" customFormat="1" ht="12" customHeight="1">
      <c r="B2476" s="786"/>
      <c r="C2476" s="788"/>
      <c r="D2476" s="790"/>
      <c r="E2476" s="791"/>
      <c r="F2476" s="792"/>
      <c r="G2476" s="794"/>
      <c r="H2476" s="458" t="s">
        <v>220</v>
      </c>
      <c r="I2476" s="252"/>
      <c r="J2476" s="448">
        <f t="shared" si="198"/>
        <v>0</v>
      </c>
      <c r="K2476" s="470" t="e">
        <f>#REF!*(1-$O$5)</f>
        <v>#REF!</v>
      </c>
      <c r="L2476" s="797"/>
      <c r="M2476" s="800"/>
      <c r="N2476" s="778"/>
      <c r="O2476" s="778"/>
      <c r="P2476" s="781"/>
      <c r="Q2476" s="781"/>
      <c r="R2476" s="784"/>
      <c r="S2476" s="478"/>
      <c r="T2476" s="478"/>
      <c r="U2476" s="562"/>
      <c r="V2476" s="567"/>
      <c r="W2476" s="561"/>
      <c r="X2476" s="505"/>
      <c r="Y2476" s="587"/>
      <c r="AA2476" s="501"/>
      <c r="AB2476" s="517"/>
      <c r="AC2476" s="518"/>
      <c r="AD2476" s="582"/>
    </row>
    <row r="2477" spans="2:30" s="494" customFormat="1" ht="12" customHeight="1">
      <c r="B2477" s="786"/>
      <c r="C2477" s="789"/>
      <c r="D2477" s="790"/>
      <c r="E2477" s="791"/>
      <c r="F2477" s="792"/>
      <c r="G2477" s="795"/>
      <c r="H2477" s="458" t="s">
        <v>226</v>
      </c>
      <c r="I2477" s="252">
        <v>1</v>
      </c>
      <c r="J2477" s="448">
        <f t="shared" si="198"/>
        <v>1.6666666666666666E-2</v>
      </c>
      <c r="K2477" s="470" t="e">
        <f>#REF!*(1-$O$5)</f>
        <v>#REF!</v>
      </c>
      <c r="L2477" s="798"/>
      <c r="M2477" s="801"/>
      <c r="N2477" s="779"/>
      <c r="O2477" s="779"/>
      <c r="P2477" s="782"/>
      <c r="Q2477" s="782"/>
      <c r="R2477" s="785"/>
      <c r="S2477" s="478"/>
      <c r="T2477" s="478"/>
      <c r="U2477" s="562"/>
      <c r="V2477" s="567"/>
      <c r="W2477" s="561"/>
      <c r="X2477" s="505"/>
      <c r="Y2477" s="587"/>
      <c r="AA2477" s="501"/>
      <c r="AB2477" s="517"/>
      <c r="AC2477" s="518"/>
      <c r="AD2477" s="582"/>
    </row>
    <row r="2478" spans="2:30" s="494" customFormat="1" ht="12" customHeight="1">
      <c r="B2478" s="786">
        <v>605</v>
      </c>
      <c r="C2478" s="787" t="s">
        <v>1179</v>
      </c>
      <c r="D2478" s="790"/>
      <c r="E2478" s="791">
        <f t="shared" si="199"/>
        <v>0</v>
      </c>
      <c r="F2478" s="792">
        <f>E2478</f>
        <v>0</v>
      </c>
      <c r="G2478" s="793" t="e">
        <f>F2478*(1+$L$5)</f>
        <v>#REF!</v>
      </c>
      <c r="H2478" s="458" t="s">
        <v>207</v>
      </c>
      <c r="I2478" s="252"/>
      <c r="J2478" s="448">
        <f t="shared" si="198"/>
        <v>0</v>
      </c>
      <c r="K2478" s="470" t="e">
        <f>#REF!*(1-$O$5)</f>
        <v>#REF!</v>
      </c>
      <c r="L2478" s="796" t="e">
        <f>SUM(J2478*K2478,J2479*K2479,J2480*K2480,J2481*K2481)</f>
        <v>#REF!</v>
      </c>
      <c r="M2478" s="799">
        <v>1</v>
      </c>
      <c r="N2478" s="777" t="e">
        <f>L2478*M2478</f>
        <v>#REF!</v>
      </c>
      <c r="O2478" s="777" t="e">
        <f>N2478*(1+$R$5)</f>
        <v>#REF!</v>
      </c>
      <c r="P2478" s="780" t="e">
        <f>F2478+N2478</f>
        <v>#REF!</v>
      </c>
      <c r="Q2478" s="780" t="e">
        <f>O2478+G2478</f>
        <v>#REF!</v>
      </c>
      <c r="R2478" s="783" t="e">
        <f>Q2478*(1+$U$5)</f>
        <v>#REF!</v>
      </c>
      <c r="S2478" s="478"/>
      <c r="T2478" s="478"/>
      <c r="U2478" s="562"/>
      <c r="V2478" s="567"/>
      <c r="W2478" s="561"/>
      <c r="X2478" s="505"/>
      <c r="Y2478" s="587"/>
      <c r="AA2478" s="501"/>
      <c r="AB2478" s="517"/>
      <c r="AC2478" s="518"/>
      <c r="AD2478" s="582"/>
    </row>
    <row r="2479" spans="2:30" s="494" customFormat="1" ht="12" customHeight="1">
      <c r="B2479" s="786"/>
      <c r="C2479" s="788"/>
      <c r="D2479" s="790"/>
      <c r="E2479" s="791"/>
      <c r="F2479" s="792"/>
      <c r="G2479" s="794"/>
      <c r="H2479" s="458" t="s">
        <v>185</v>
      </c>
      <c r="I2479" s="252"/>
      <c r="J2479" s="448">
        <f t="shared" si="198"/>
        <v>0</v>
      </c>
      <c r="K2479" s="470" t="e">
        <f>#REF!*(1-$O$5)</f>
        <v>#REF!</v>
      </c>
      <c r="L2479" s="797"/>
      <c r="M2479" s="800"/>
      <c r="N2479" s="778"/>
      <c r="O2479" s="778"/>
      <c r="P2479" s="781"/>
      <c r="Q2479" s="781"/>
      <c r="R2479" s="784"/>
      <c r="S2479" s="478"/>
      <c r="T2479" s="478"/>
      <c r="U2479" s="562"/>
      <c r="V2479" s="567"/>
      <c r="W2479" s="561"/>
      <c r="X2479" s="505"/>
      <c r="Y2479" s="587"/>
      <c r="AA2479" s="501"/>
      <c r="AB2479" s="517"/>
      <c r="AC2479" s="518"/>
      <c r="AD2479" s="582"/>
    </row>
    <row r="2480" spans="2:30" s="494" customFormat="1" ht="12" customHeight="1">
      <c r="B2480" s="786"/>
      <c r="C2480" s="788"/>
      <c r="D2480" s="790"/>
      <c r="E2480" s="791"/>
      <c r="F2480" s="792"/>
      <c r="G2480" s="794"/>
      <c r="H2480" s="458" t="s">
        <v>220</v>
      </c>
      <c r="I2480" s="252"/>
      <c r="J2480" s="448">
        <f t="shared" si="198"/>
        <v>0</v>
      </c>
      <c r="K2480" s="470" t="e">
        <f>#REF!*(1-$O$5)</f>
        <v>#REF!</v>
      </c>
      <c r="L2480" s="797"/>
      <c r="M2480" s="800"/>
      <c r="N2480" s="778"/>
      <c r="O2480" s="778"/>
      <c r="P2480" s="781"/>
      <c r="Q2480" s="781"/>
      <c r="R2480" s="784"/>
      <c r="S2480" s="478"/>
      <c r="T2480" s="478"/>
      <c r="U2480" s="562"/>
      <c r="V2480" s="567"/>
      <c r="W2480" s="561"/>
      <c r="X2480" s="505"/>
      <c r="Y2480" s="587"/>
      <c r="AA2480" s="501"/>
      <c r="AB2480" s="517"/>
      <c r="AC2480" s="518"/>
      <c r="AD2480" s="582"/>
    </row>
    <row r="2481" spans="2:30" s="494" customFormat="1" ht="12" customHeight="1">
      <c r="B2481" s="786"/>
      <c r="C2481" s="789"/>
      <c r="D2481" s="790"/>
      <c r="E2481" s="791"/>
      <c r="F2481" s="792"/>
      <c r="G2481" s="795"/>
      <c r="H2481" s="458" t="s">
        <v>226</v>
      </c>
      <c r="I2481" s="252">
        <v>0.3</v>
      </c>
      <c r="J2481" s="448">
        <f t="shared" si="198"/>
        <v>5.0000000000000001E-3</v>
      </c>
      <c r="K2481" s="470" t="e">
        <f>#REF!*(1-$O$5)</f>
        <v>#REF!</v>
      </c>
      <c r="L2481" s="798"/>
      <c r="M2481" s="801"/>
      <c r="N2481" s="779"/>
      <c r="O2481" s="779"/>
      <c r="P2481" s="782"/>
      <c r="Q2481" s="782"/>
      <c r="R2481" s="785"/>
      <c r="S2481" s="478"/>
      <c r="T2481" s="478"/>
      <c r="U2481" s="562"/>
      <c r="V2481" s="567"/>
      <c r="W2481" s="561"/>
      <c r="X2481" s="505"/>
      <c r="Y2481" s="587"/>
      <c r="AA2481" s="501"/>
      <c r="AB2481" s="517"/>
      <c r="AC2481" s="518"/>
      <c r="AD2481" s="582"/>
    </row>
    <row r="2482" spans="2:30" s="494" customFormat="1" ht="12" customHeight="1">
      <c r="B2482" s="786">
        <v>606</v>
      </c>
      <c r="C2482" s="787" t="s">
        <v>1180</v>
      </c>
      <c r="D2482" s="790"/>
      <c r="E2482" s="791">
        <f t="shared" si="199"/>
        <v>0</v>
      </c>
      <c r="F2482" s="792">
        <f>E2482</f>
        <v>0</v>
      </c>
      <c r="G2482" s="793" t="e">
        <f>F2482*(1+$L$5)</f>
        <v>#REF!</v>
      </c>
      <c r="H2482" s="458" t="s">
        <v>207</v>
      </c>
      <c r="I2482" s="252"/>
      <c r="J2482" s="448">
        <f t="shared" si="198"/>
        <v>0</v>
      </c>
      <c r="K2482" s="470" t="e">
        <f>#REF!*(1-$O$5)</f>
        <v>#REF!</v>
      </c>
      <c r="L2482" s="796" t="e">
        <f>SUM(J2482*K2482,J2483*K2483,J2484*K2484,J2485*K2485)</f>
        <v>#REF!</v>
      </c>
      <c r="M2482" s="799">
        <v>1</v>
      </c>
      <c r="N2482" s="777" t="e">
        <f>L2482*M2482</f>
        <v>#REF!</v>
      </c>
      <c r="O2482" s="777" t="e">
        <f>N2482*(1+$R$5)</f>
        <v>#REF!</v>
      </c>
      <c r="P2482" s="780" t="e">
        <f>F2482+N2482</f>
        <v>#REF!</v>
      </c>
      <c r="Q2482" s="780" t="e">
        <f>O2482+G2482</f>
        <v>#REF!</v>
      </c>
      <c r="R2482" s="783" t="e">
        <f>Q2482*(1+$U$5)</f>
        <v>#REF!</v>
      </c>
      <c r="S2482" s="478"/>
      <c r="T2482" s="478"/>
      <c r="U2482" s="562"/>
      <c r="V2482" s="567"/>
      <c r="W2482" s="561"/>
      <c r="X2482" s="505"/>
      <c r="Y2482" s="587"/>
      <c r="AA2482" s="501"/>
      <c r="AB2482" s="517"/>
      <c r="AC2482" s="518"/>
      <c r="AD2482" s="582"/>
    </row>
    <row r="2483" spans="2:30" s="494" customFormat="1" ht="12" customHeight="1">
      <c r="B2483" s="786"/>
      <c r="C2483" s="788"/>
      <c r="D2483" s="790"/>
      <c r="E2483" s="791"/>
      <c r="F2483" s="792"/>
      <c r="G2483" s="794"/>
      <c r="H2483" s="458" t="s">
        <v>185</v>
      </c>
      <c r="I2483" s="252"/>
      <c r="J2483" s="448">
        <f t="shared" si="198"/>
        <v>0</v>
      </c>
      <c r="K2483" s="470" t="e">
        <f>#REF!*(1-$O$5)</f>
        <v>#REF!</v>
      </c>
      <c r="L2483" s="797"/>
      <c r="M2483" s="800"/>
      <c r="N2483" s="778"/>
      <c r="O2483" s="778"/>
      <c r="P2483" s="781"/>
      <c r="Q2483" s="781"/>
      <c r="R2483" s="784"/>
      <c r="S2483" s="478"/>
      <c r="T2483" s="478"/>
      <c r="U2483" s="562"/>
      <c r="V2483" s="567"/>
      <c r="W2483" s="561"/>
      <c r="X2483" s="505"/>
      <c r="Y2483" s="587"/>
      <c r="AA2483" s="501"/>
      <c r="AB2483" s="517"/>
      <c r="AC2483" s="518"/>
      <c r="AD2483" s="582"/>
    </row>
    <row r="2484" spans="2:30" s="494" customFormat="1" ht="12" customHeight="1">
      <c r="B2484" s="786"/>
      <c r="C2484" s="788"/>
      <c r="D2484" s="790"/>
      <c r="E2484" s="791"/>
      <c r="F2484" s="792"/>
      <c r="G2484" s="794"/>
      <c r="H2484" s="458" t="s">
        <v>220</v>
      </c>
      <c r="I2484" s="252"/>
      <c r="J2484" s="448">
        <f t="shared" si="198"/>
        <v>0</v>
      </c>
      <c r="K2484" s="470" t="e">
        <f>#REF!*(1-$O$5)</f>
        <v>#REF!</v>
      </c>
      <c r="L2484" s="797"/>
      <c r="M2484" s="800"/>
      <c r="N2484" s="778"/>
      <c r="O2484" s="778"/>
      <c r="P2484" s="781"/>
      <c r="Q2484" s="781"/>
      <c r="R2484" s="784"/>
      <c r="S2484" s="478"/>
      <c r="T2484" s="478"/>
      <c r="U2484" s="562"/>
      <c r="V2484" s="567"/>
      <c r="W2484" s="561"/>
      <c r="X2484" s="505"/>
      <c r="Y2484" s="587"/>
      <c r="AA2484" s="501"/>
      <c r="AB2484" s="517"/>
      <c r="AC2484" s="518"/>
      <c r="AD2484" s="582"/>
    </row>
    <row r="2485" spans="2:30" s="494" customFormat="1" ht="12" customHeight="1">
      <c r="B2485" s="786"/>
      <c r="C2485" s="789"/>
      <c r="D2485" s="790"/>
      <c r="E2485" s="791"/>
      <c r="F2485" s="792"/>
      <c r="G2485" s="795"/>
      <c r="H2485" s="458" t="s">
        <v>226</v>
      </c>
      <c r="I2485" s="252">
        <v>0</v>
      </c>
      <c r="J2485" s="448">
        <f t="shared" si="198"/>
        <v>0</v>
      </c>
      <c r="K2485" s="470" t="e">
        <f>#REF!*(1-$O$5)</f>
        <v>#REF!</v>
      </c>
      <c r="L2485" s="798"/>
      <c r="M2485" s="801"/>
      <c r="N2485" s="779"/>
      <c r="O2485" s="779"/>
      <c r="P2485" s="782"/>
      <c r="Q2485" s="782"/>
      <c r="R2485" s="785"/>
      <c r="S2485" s="478"/>
      <c r="T2485" s="478"/>
      <c r="U2485" s="562"/>
      <c r="V2485" s="567"/>
      <c r="W2485" s="561"/>
      <c r="X2485" s="505"/>
      <c r="Y2485" s="587"/>
      <c r="AA2485" s="501"/>
      <c r="AB2485" s="517"/>
      <c r="AC2485" s="518"/>
      <c r="AD2485" s="582"/>
    </row>
    <row r="2486" spans="2:30" s="494" customFormat="1" ht="12" customHeight="1">
      <c r="B2486" s="786">
        <v>607</v>
      </c>
      <c r="C2486" s="787" t="s">
        <v>1181</v>
      </c>
      <c r="D2486" s="790"/>
      <c r="E2486" s="791">
        <f t="shared" si="199"/>
        <v>0</v>
      </c>
      <c r="F2486" s="792">
        <f>E2486</f>
        <v>0</v>
      </c>
      <c r="G2486" s="793" t="e">
        <f>F2486*(1+$L$5)</f>
        <v>#REF!</v>
      </c>
      <c r="H2486" s="458" t="s">
        <v>207</v>
      </c>
      <c r="I2486" s="252"/>
      <c r="J2486" s="448">
        <f t="shared" si="198"/>
        <v>0</v>
      </c>
      <c r="K2486" s="470" t="e">
        <f>#REF!*(1-$O$5)</f>
        <v>#REF!</v>
      </c>
      <c r="L2486" s="796" t="e">
        <f>SUM(J2486*K2486,J2487*K2487,J2488*K2488,J2489*K2489)</f>
        <v>#REF!</v>
      </c>
      <c r="M2486" s="799">
        <v>1</v>
      </c>
      <c r="N2486" s="777" t="e">
        <f>L2486*M2486</f>
        <v>#REF!</v>
      </c>
      <c r="O2486" s="777" t="e">
        <f>N2486*(1+$R$5)</f>
        <v>#REF!</v>
      </c>
      <c r="P2486" s="780" t="e">
        <f>F2486+N2486</f>
        <v>#REF!</v>
      </c>
      <c r="Q2486" s="780" t="e">
        <f>O2486+G2486</f>
        <v>#REF!</v>
      </c>
      <c r="R2486" s="783" t="e">
        <f>Q2486*(1+$U$5)</f>
        <v>#REF!</v>
      </c>
      <c r="S2486" s="478"/>
      <c r="T2486" s="478"/>
      <c r="U2486" s="562"/>
      <c r="V2486" s="567"/>
      <c r="W2486" s="561"/>
      <c r="X2486" s="505"/>
      <c r="Y2486" s="587"/>
      <c r="AA2486" s="501"/>
      <c r="AB2486" s="517"/>
      <c r="AC2486" s="518"/>
      <c r="AD2486" s="582"/>
    </row>
    <row r="2487" spans="2:30" s="494" customFormat="1" ht="12" customHeight="1">
      <c r="B2487" s="786"/>
      <c r="C2487" s="788"/>
      <c r="D2487" s="790"/>
      <c r="E2487" s="791"/>
      <c r="F2487" s="792"/>
      <c r="G2487" s="794"/>
      <c r="H2487" s="458" t="s">
        <v>185</v>
      </c>
      <c r="I2487" s="252"/>
      <c r="J2487" s="448">
        <f t="shared" si="198"/>
        <v>0</v>
      </c>
      <c r="K2487" s="470" t="e">
        <f>#REF!*(1-$O$5)</f>
        <v>#REF!</v>
      </c>
      <c r="L2487" s="797"/>
      <c r="M2487" s="800"/>
      <c r="N2487" s="778"/>
      <c r="O2487" s="778"/>
      <c r="P2487" s="781"/>
      <c r="Q2487" s="781"/>
      <c r="R2487" s="784"/>
      <c r="S2487" s="478"/>
      <c r="T2487" s="478"/>
      <c r="U2487" s="562"/>
      <c r="V2487" s="567"/>
      <c r="W2487" s="561"/>
      <c r="X2487" s="505"/>
      <c r="Y2487" s="587"/>
      <c r="AA2487" s="501"/>
      <c r="AB2487" s="517"/>
      <c r="AC2487" s="518"/>
      <c r="AD2487" s="582"/>
    </row>
    <row r="2488" spans="2:30" s="494" customFormat="1" ht="12" customHeight="1">
      <c r="B2488" s="786"/>
      <c r="C2488" s="788"/>
      <c r="D2488" s="790"/>
      <c r="E2488" s="791"/>
      <c r="F2488" s="792"/>
      <c r="G2488" s="794"/>
      <c r="H2488" s="458" t="s">
        <v>220</v>
      </c>
      <c r="I2488" s="252"/>
      <c r="J2488" s="448">
        <f t="shared" si="198"/>
        <v>0</v>
      </c>
      <c r="K2488" s="470" t="e">
        <f>#REF!*(1-$O$5)</f>
        <v>#REF!</v>
      </c>
      <c r="L2488" s="797"/>
      <c r="M2488" s="800"/>
      <c r="N2488" s="778"/>
      <c r="O2488" s="778"/>
      <c r="P2488" s="781"/>
      <c r="Q2488" s="781"/>
      <c r="R2488" s="784"/>
      <c r="S2488" s="478"/>
      <c r="T2488" s="478"/>
      <c r="U2488" s="562"/>
      <c r="V2488" s="567"/>
      <c r="W2488" s="561"/>
      <c r="X2488" s="505"/>
      <c r="Y2488" s="587"/>
      <c r="AA2488" s="501"/>
      <c r="AB2488" s="517"/>
      <c r="AC2488" s="518"/>
      <c r="AD2488" s="582"/>
    </row>
    <row r="2489" spans="2:30" s="494" customFormat="1" ht="12" customHeight="1">
      <c r="B2489" s="786"/>
      <c r="C2489" s="789"/>
      <c r="D2489" s="790"/>
      <c r="E2489" s="791"/>
      <c r="F2489" s="792"/>
      <c r="G2489" s="795"/>
      <c r="H2489" s="458" t="s">
        <v>226</v>
      </c>
      <c r="I2489" s="252">
        <v>0</v>
      </c>
      <c r="J2489" s="448">
        <f t="shared" si="198"/>
        <v>0</v>
      </c>
      <c r="K2489" s="470" t="e">
        <f>#REF!*(1-$O$5)</f>
        <v>#REF!</v>
      </c>
      <c r="L2489" s="798"/>
      <c r="M2489" s="801"/>
      <c r="N2489" s="779"/>
      <c r="O2489" s="779"/>
      <c r="P2489" s="782"/>
      <c r="Q2489" s="782"/>
      <c r="R2489" s="785"/>
      <c r="S2489" s="478"/>
      <c r="T2489" s="478"/>
      <c r="U2489" s="562"/>
      <c r="V2489" s="567"/>
      <c r="W2489" s="561"/>
      <c r="X2489" s="505"/>
      <c r="Y2489" s="587"/>
      <c r="AA2489" s="501"/>
      <c r="AB2489" s="517"/>
      <c r="AC2489" s="518"/>
      <c r="AD2489" s="582"/>
    </row>
    <row r="2490" spans="2:30" s="494" customFormat="1" ht="12" customHeight="1">
      <c r="B2490" s="786">
        <v>608</v>
      </c>
      <c r="C2490" s="787" t="s">
        <v>1182</v>
      </c>
      <c r="D2490" s="790"/>
      <c r="E2490" s="791">
        <f t="shared" si="199"/>
        <v>0</v>
      </c>
      <c r="F2490" s="792">
        <f>E2490</f>
        <v>0</v>
      </c>
      <c r="G2490" s="793" t="e">
        <f>F2490*(1+$L$5)</f>
        <v>#REF!</v>
      </c>
      <c r="H2490" s="458" t="s">
        <v>207</v>
      </c>
      <c r="I2490" s="252"/>
      <c r="J2490" s="448">
        <f t="shared" si="198"/>
        <v>0</v>
      </c>
      <c r="K2490" s="470" t="e">
        <f>#REF!*(1-$O$5)</f>
        <v>#REF!</v>
      </c>
      <c r="L2490" s="796" t="e">
        <f>SUM(J2490*K2490,J2491*K2491,J2492*K2492,J2493*K2493)</f>
        <v>#REF!</v>
      </c>
      <c r="M2490" s="799">
        <v>1</v>
      </c>
      <c r="N2490" s="777" t="e">
        <f>L2490*M2490</f>
        <v>#REF!</v>
      </c>
      <c r="O2490" s="777" t="e">
        <f>N2490*(1+$R$5)</f>
        <v>#REF!</v>
      </c>
      <c r="P2490" s="780" t="e">
        <f>F2490+N2490</f>
        <v>#REF!</v>
      </c>
      <c r="Q2490" s="780" t="e">
        <f>O2490+G2490</f>
        <v>#REF!</v>
      </c>
      <c r="R2490" s="783" t="e">
        <f>Q2490*(1+$U$5)</f>
        <v>#REF!</v>
      </c>
      <c r="S2490" s="478"/>
      <c r="T2490" s="478"/>
      <c r="U2490" s="562"/>
      <c r="V2490" s="567"/>
      <c r="W2490" s="561"/>
      <c r="X2490" s="505"/>
      <c r="Y2490" s="587"/>
      <c r="AA2490" s="501"/>
      <c r="AB2490" s="517"/>
      <c r="AC2490" s="518"/>
      <c r="AD2490" s="582"/>
    </row>
    <row r="2491" spans="2:30" s="494" customFormat="1" ht="12" customHeight="1">
      <c r="B2491" s="786"/>
      <c r="C2491" s="788"/>
      <c r="D2491" s="790"/>
      <c r="E2491" s="791"/>
      <c r="F2491" s="792"/>
      <c r="G2491" s="794"/>
      <c r="H2491" s="458" t="s">
        <v>185</v>
      </c>
      <c r="I2491" s="252"/>
      <c r="J2491" s="448">
        <f t="shared" si="198"/>
        <v>0</v>
      </c>
      <c r="K2491" s="470" t="e">
        <f>#REF!*(1-$O$5)</f>
        <v>#REF!</v>
      </c>
      <c r="L2491" s="797"/>
      <c r="M2491" s="800"/>
      <c r="N2491" s="778"/>
      <c r="O2491" s="778"/>
      <c r="P2491" s="781"/>
      <c r="Q2491" s="781"/>
      <c r="R2491" s="784"/>
      <c r="S2491" s="478"/>
      <c r="T2491" s="478"/>
      <c r="U2491" s="562"/>
      <c r="V2491" s="567"/>
      <c r="W2491" s="561"/>
      <c r="X2491" s="505"/>
      <c r="Y2491" s="587"/>
      <c r="AA2491" s="501"/>
      <c r="AB2491" s="517"/>
      <c r="AC2491" s="518"/>
      <c r="AD2491" s="582"/>
    </row>
    <row r="2492" spans="2:30" s="494" customFormat="1" ht="12" customHeight="1">
      <c r="B2492" s="786"/>
      <c r="C2492" s="788"/>
      <c r="D2492" s="790"/>
      <c r="E2492" s="791"/>
      <c r="F2492" s="792"/>
      <c r="G2492" s="794"/>
      <c r="H2492" s="458" t="s">
        <v>220</v>
      </c>
      <c r="I2492" s="252"/>
      <c r="J2492" s="448">
        <f t="shared" si="198"/>
        <v>0</v>
      </c>
      <c r="K2492" s="470" t="e">
        <f>#REF!*(1-$O$5)</f>
        <v>#REF!</v>
      </c>
      <c r="L2492" s="797"/>
      <c r="M2492" s="800"/>
      <c r="N2492" s="778"/>
      <c r="O2492" s="778"/>
      <c r="P2492" s="781"/>
      <c r="Q2492" s="781"/>
      <c r="R2492" s="784"/>
      <c r="S2492" s="478"/>
      <c r="T2492" s="478"/>
      <c r="U2492" s="562"/>
      <c r="V2492" s="567"/>
      <c r="W2492" s="561"/>
      <c r="X2492" s="505"/>
      <c r="Y2492" s="587"/>
      <c r="AA2492" s="501"/>
      <c r="AB2492" s="517"/>
      <c r="AC2492" s="518"/>
      <c r="AD2492" s="582"/>
    </row>
    <row r="2493" spans="2:30" s="494" customFormat="1" ht="12" customHeight="1">
      <c r="B2493" s="786"/>
      <c r="C2493" s="789"/>
      <c r="D2493" s="790"/>
      <c r="E2493" s="791"/>
      <c r="F2493" s="792"/>
      <c r="G2493" s="795"/>
      <c r="H2493" s="458" t="s">
        <v>226</v>
      </c>
      <c r="I2493" s="252">
        <v>0</v>
      </c>
      <c r="J2493" s="448">
        <f t="shared" si="198"/>
        <v>0</v>
      </c>
      <c r="K2493" s="470" t="e">
        <f>#REF!*(1-$O$5)</f>
        <v>#REF!</v>
      </c>
      <c r="L2493" s="798"/>
      <c r="M2493" s="801"/>
      <c r="N2493" s="779"/>
      <c r="O2493" s="779"/>
      <c r="P2493" s="782"/>
      <c r="Q2493" s="782"/>
      <c r="R2493" s="785"/>
      <c r="S2493" s="478"/>
      <c r="T2493" s="478"/>
      <c r="U2493" s="562"/>
      <c r="V2493" s="567"/>
      <c r="W2493" s="561"/>
      <c r="X2493" s="505"/>
      <c r="Y2493" s="587"/>
      <c r="AA2493" s="501"/>
      <c r="AB2493" s="517"/>
      <c r="AC2493" s="518"/>
      <c r="AD2493" s="582"/>
    </row>
    <row r="2494" spans="2:30" s="494" customFormat="1" ht="12" customHeight="1">
      <c r="B2494" s="786">
        <v>609</v>
      </c>
      <c r="C2494" s="787" t="s">
        <v>1183</v>
      </c>
      <c r="D2494" s="790"/>
      <c r="E2494" s="791">
        <f t="shared" si="199"/>
        <v>0</v>
      </c>
      <c r="F2494" s="792">
        <f>E2494</f>
        <v>0</v>
      </c>
      <c r="G2494" s="793" t="e">
        <f>F2494*(1+$L$5)</f>
        <v>#REF!</v>
      </c>
      <c r="H2494" s="458" t="s">
        <v>207</v>
      </c>
      <c r="I2494" s="252"/>
      <c r="J2494" s="448">
        <f t="shared" si="198"/>
        <v>0</v>
      </c>
      <c r="K2494" s="470" t="e">
        <f>#REF!*(1-$O$5)</f>
        <v>#REF!</v>
      </c>
      <c r="L2494" s="796" t="e">
        <f>SUM(J2494*K2494,J2495*K2495,J2496*K2496,J2497*K2497)</f>
        <v>#REF!</v>
      </c>
      <c r="M2494" s="799">
        <v>1</v>
      </c>
      <c r="N2494" s="777" t="e">
        <f>L2494*M2494</f>
        <v>#REF!</v>
      </c>
      <c r="O2494" s="777" t="e">
        <f>N2494*(1+$R$5)</f>
        <v>#REF!</v>
      </c>
      <c r="P2494" s="780" t="e">
        <f>F2494+N2494</f>
        <v>#REF!</v>
      </c>
      <c r="Q2494" s="780" t="e">
        <f>O2494+G2494</f>
        <v>#REF!</v>
      </c>
      <c r="R2494" s="783" t="e">
        <f>Q2494*(1+$U$5)</f>
        <v>#REF!</v>
      </c>
      <c r="S2494" s="478"/>
      <c r="T2494" s="478"/>
      <c r="U2494" s="562"/>
      <c r="V2494" s="567"/>
      <c r="W2494" s="561"/>
      <c r="X2494" s="505"/>
      <c r="Y2494" s="587"/>
      <c r="AA2494" s="501"/>
      <c r="AB2494" s="517"/>
      <c r="AC2494" s="518"/>
      <c r="AD2494" s="582"/>
    </row>
    <row r="2495" spans="2:30" s="494" customFormat="1" ht="12" customHeight="1">
      <c r="B2495" s="786"/>
      <c r="C2495" s="788"/>
      <c r="D2495" s="790"/>
      <c r="E2495" s="791"/>
      <c r="F2495" s="792"/>
      <c r="G2495" s="794"/>
      <c r="H2495" s="458" t="s">
        <v>185</v>
      </c>
      <c r="I2495" s="252"/>
      <c r="J2495" s="448">
        <f t="shared" si="198"/>
        <v>0</v>
      </c>
      <c r="K2495" s="470" t="e">
        <f>#REF!*(1-$O$5)</f>
        <v>#REF!</v>
      </c>
      <c r="L2495" s="797"/>
      <c r="M2495" s="800"/>
      <c r="N2495" s="778"/>
      <c r="O2495" s="778"/>
      <c r="P2495" s="781"/>
      <c r="Q2495" s="781"/>
      <c r="R2495" s="784"/>
      <c r="S2495" s="478"/>
      <c r="T2495" s="478"/>
      <c r="U2495" s="562"/>
      <c r="V2495" s="567"/>
      <c r="W2495" s="561"/>
      <c r="X2495" s="505"/>
      <c r="Y2495" s="587"/>
      <c r="AA2495" s="501"/>
      <c r="AB2495" s="517"/>
      <c r="AC2495" s="518"/>
      <c r="AD2495" s="582"/>
    </row>
    <row r="2496" spans="2:30" s="494" customFormat="1" ht="12" customHeight="1">
      <c r="B2496" s="786"/>
      <c r="C2496" s="788"/>
      <c r="D2496" s="790"/>
      <c r="E2496" s="791"/>
      <c r="F2496" s="792"/>
      <c r="G2496" s="794"/>
      <c r="H2496" s="458" t="s">
        <v>220</v>
      </c>
      <c r="I2496" s="252"/>
      <c r="J2496" s="448">
        <f t="shared" si="198"/>
        <v>0</v>
      </c>
      <c r="K2496" s="470" t="e">
        <f>#REF!*(1-$O$5)</f>
        <v>#REF!</v>
      </c>
      <c r="L2496" s="797"/>
      <c r="M2496" s="800"/>
      <c r="N2496" s="778"/>
      <c r="O2496" s="778"/>
      <c r="P2496" s="781"/>
      <c r="Q2496" s="781"/>
      <c r="R2496" s="784"/>
      <c r="S2496" s="478"/>
      <c r="T2496" s="478"/>
      <c r="U2496" s="562"/>
      <c r="V2496" s="567"/>
      <c r="W2496" s="561"/>
      <c r="X2496" s="505"/>
      <c r="Y2496" s="587"/>
      <c r="AA2496" s="501"/>
      <c r="AB2496" s="517"/>
      <c r="AC2496" s="518"/>
      <c r="AD2496" s="582"/>
    </row>
    <row r="2497" spans="2:30" s="494" customFormat="1" ht="12" customHeight="1">
      <c r="B2497" s="786"/>
      <c r="C2497" s="789"/>
      <c r="D2497" s="790"/>
      <c r="E2497" s="791"/>
      <c r="F2497" s="792"/>
      <c r="G2497" s="795"/>
      <c r="H2497" s="458" t="s">
        <v>226</v>
      </c>
      <c r="I2497" s="252">
        <v>0</v>
      </c>
      <c r="J2497" s="448">
        <f t="shared" si="198"/>
        <v>0</v>
      </c>
      <c r="K2497" s="470" t="e">
        <f>#REF!*(1-$O$5)</f>
        <v>#REF!</v>
      </c>
      <c r="L2497" s="798"/>
      <c r="M2497" s="801"/>
      <c r="N2497" s="779"/>
      <c r="O2497" s="779"/>
      <c r="P2497" s="782"/>
      <c r="Q2497" s="782"/>
      <c r="R2497" s="785"/>
      <c r="S2497" s="478"/>
      <c r="T2497" s="478"/>
      <c r="U2497" s="562"/>
      <c r="V2497" s="567"/>
      <c r="W2497" s="561"/>
      <c r="X2497" s="505"/>
      <c r="Y2497" s="587"/>
      <c r="AA2497" s="501"/>
      <c r="AB2497" s="517"/>
      <c r="AC2497" s="518"/>
      <c r="AD2497" s="582"/>
    </row>
    <row r="2498" spans="2:30" s="494" customFormat="1" ht="12" customHeight="1">
      <c r="B2498" s="786">
        <v>610</v>
      </c>
      <c r="C2498" s="787" t="s">
        <v>1184</v>
      </c>
      <c r="D2498" s="790"/>
      <c r="E2498" s="791">
        <f t="shared" si="199"/>
        <v>0</v>
      </c>
      <c r="F2498" s="792">
        <f>E2498</f>
        <v>0</v>
      </c>
      <c r="G2498" s="793" t="e">
        <f>F2498*(1+$L$5)</f>
        <v>#REF!</v>
      </c>
      <c r="H2498" s="458" t="s">
        <v>207</v>
      </c>
      <c r="I2498" s="252"/>
      <c r="J2498" s="448">
        <f t="shared" si="198"/>
        <v>0</v>
      </c>
      <c r="K2498" s="470" t="e">
        <f>#REF!*(1-$O$5)</f>
        <v>#REF!</v>
      </c>
      <c r="L2498" s="796" t="e">
        <f>SUM(J2498*K2498,J2499*K2499,J2500*K2500,J2501*K2501)</f>
        <v>#REF!</v>
      </c>
      <c r="M2498" s="799">
        <v>2</v>
      </c>
      <c r="N2498" s="777" t="e">
        <f>L2498*M2498</f>
        <v>#REF!</v>
      </c>
      <c r="O2498" s="777" t="e">
        <f>N2498*(1+$R$5)</f>
        <v>#REF!</v>
      </c>
      <c r="P2498" s="780" t="e">
        <f>F2498+N2498</f>
        <v>#REF!</v>
      </c>
      <c r="Q2498" s="780" t="e">
        <f>O2498+G2498</f>
        <v>#REF!</v>
      </c>
      <c r="R2498" s="783" t="e">
        <f>Q2498*(1+$U$5)</f>
        <v>#REF!</v>
      </c>
      <c r="S2498" s="478"/>
      <c r="T2498" s="478"/>
      <c r="U2498" s="562"/>
      <c r="V2498" s="567"/>
      <c r="W2498" s="561"/>
      <c r="X2498" s="505"/>
      <c r="Y2498" s="587"/>
      <c r="AA2498" s="501"/>
      <c r="AB2498" s="517"/>
      <c r="AC2498" s="518"/>
      <c r="AD2498" s="582"/>
    </row>
    <row r="2499" spans="2:30" s="494" customFormat="1" ht="12" customHeight="1">
      <c r="B2499" s="786"/>
      <c r="C2499" s="788"/>
      <c r="D2499" s="790"/>
      <c r="E2499" s="791"/>
      <c r="F2499" s="792"/>
      <c r="G2499" s="794"/>
      <c r="H2499" s="458" t="s">
        <v>185</v>
      </c>
      <c r="I2499" s="252"/>
      <c r="J2499" s="448">
        <f t="shared" si="198"/>
        <v>0</v>
      </c>
      <c r="K2499" s="470" t="e">
        <f>#REF!*(1-$O$5)</f>
        <v>#REF!</v>
      </c>
      <c r="L2499" s="797"/>
      <c r="M2499" s="800"/>
      <c r="N2499" s="778"/>
      <c r="O2499" s="778"/>
      <c r="P2499" s="781"/>
      <c r="Q2499" s="781"/>
      <c r="R2499" s="784"/>
      <c r="S2499" s="478"/>
      <c r="T2499" s="478"/>
      <c r="U2499" s="562"/>
      <c r="V2499" s="567"/>
      <c r="W2499" s="561"/>
      <c r="X2499" s="505"/>
      <c r="Y2499" s="587"/>
      <c r="AA2499" s="501"/>
      <c r="AB2499" s="517"/>
      <c r="AC2499" s="518"/>
      <c r="AD2499" s="582"/>
    </row>
    <row r="2500" spans="2:30" s="494" customFormat="1" ht="12" customHeight="1">
      <c r="B2500" s="786"/>
      <c r="C2500" s="788"/>
      <c r="D2500" s="790"/>
      <c r="E2500" s="791"/>
      <c r="F2500" s="792"/>
      <c r="G2500" s="794"/>
      <c r="H2500" s="458" t="s">
        <v>220</v>
      </c>
      <c r="I2500" s="252"/>
      <c r="J2500" s="448">
        <f t="shared" si="198"/>
        <v>0</v>
      </c>
      <c r="K2500" s="470" t="e">
        <f>#REF!*(1-$O$5)</f>
        <v>#REF!</v>
      </c>
      <c r="L2500" s="797"/>
      <c r="M2500" s="800"/>
      <c r="N2500" s="778"/>
      <c r="O2500" s="778"/>
      <c r="P2500" s="781"/>
      <c r="Q2500" s="781"/>
      <c r="R2500" s="784"/>
      <c r="S2500" s="478"/>
      <c r="T2500" s="478"/>
      <c r="U2500" s="562"/>
      <c r="V2500" s="567"/>
      <c r="W2500" s="561"/>
      <c r="X2500" s="505"/>
      <c r="Y2500" s="587"/>
      <c r="AA2500" s="501"/>
      <c r="AB2500" s="517"/>
      <c r="AC2500" s="518"/>
      <c r="AD2500" s="582"/>
    </row>
    <row r="2501" spans="2:30" s="494" customFormat="1" ht="12" customHeight="1">
      <c r="B2501" s="786"/>
      <c r="C2501" s="789"/>
      <c r="D2501" s="790"/>
      <c r="E2501" s="791"/>
      <c r="F2501" s="792"/>
      <c r="G2501" s="795"/>
      <c r="H2501" s="458" t="s">
        <v>226</v>
      </c>
      <c r="I2501" s="252">
        <v>0</v>
      </c>
      <c r="J2501" s="448">
        <f t="shared" si="198"/>
        <v>0</v>
      </c>
      <c r="K2501" s="470" t="e">
        <f>#REF!*(1-$O$5)</f>
        <v>#REF!</v>
      </c>
      <c r="L2501" s="798"/>
      <c r="M2501" s="801"/>
      <c r="N2501" s="779"/>
      <c r="O2501" s="779"/>
      <c r="P2501" s="782"/>
      <c r="Q2501" s="782"/>
      <c r="R2501" s="785"/>
      <c r="S2501" s="478"/>
      <c r="T2501" s="478"/>
      <c r="U2501" s="562"/>
      <c r="V2501" s="567"/>
      <c r="W2501" s="561"/>
      <c r="X2501" s="505"/>
      <c r="Y2501" s="587"/>
      <c r="AA2501" s="501"/>
      <c r="AB2501" s="517"/>
      <c r="AC2501" s="518"/>
      <c r="AD2501" s="582"/>
    </row>
    <row r="2502" spans="2:30" s="494" customFormat="1" ht="12" customHeight="1">
      <c r="B2502" s="786">
        <v>611</v>
      </c>
      <c r="C2502" s="787" t="s">
        <v>1185</v>
      </c>
      <c r="D2502" s="790"/>
      <c r="E2502" s="791">
        <f t="shared" si="199"/>
        <v>0</v>
      </c>
      <c r="F2502" s="792">
        <f>E2502</f>
        <v>0</v>
      </c>
      <c r="G2502" s="793" t="e">
        <f>F2502*(1+$L$5)</f>
        <v>#REF!</v>
      </c>
      <c r="H2502" s="458" t="s">
        <v>207</v>
      </c>
      <c r="I2502" s="252"/>
      <c r="J2502" s="448">
        <f t="shared" si="198"/>
        <v>0</v>
      </c>
      <c r="K2502" s="470" t="e">
        <f>#REF!*(1-$O$5)</f>
        <v>#REF!</v>
      </c>
      <c r="L2502" s="796" t="e">
        <f>SUM(J2502*K2502,J2503*K2503,J2504*K2504,J2505*K2505)</f>
        <v>#REF!</v>
      </c>
      <c r="M2502" s="799">
        <v>3</v>
      </c>
      <c r="N2502" s="777" t="e">
        <f>L2502*M2502</f>
        <v>#REF!</v>
      </c>
      <c r="O2502" s="777" t="e">
        <f>N2502*(1+$R$5)</f>
        <v>#REF!</v>
      </c>
      <c r="P2502" s="780" t="e">
        <f>F2502+N2502</f>
        <v>#REF!</v>
      </c>
      <c r="Q2502" s="780" t="e">
        <f>O2502+G2502</f>
        <v>#REF!</v>
      </c>
      <c r="R2502" s="783" t="e">
        <f>Q2502*(1+$U$5)</f>
        <v>#REF!</v>
      </c>
      <c r="S2502" s="478"/>
      <c r="T2502" s="478"/>
      <c r="U2502" s="562"/>
      <c r="V2502" s="567"/>
      <c r="W2502" s="561"/>
      <c r="X2502" s="505"/>
      <c r="Y2502" s="587"/>
      <c r="AA2502" s="501"/>
      <c r="AB2502" s="517"/>
      <c r="AC2502" s="518"/>
      <c r="AD2502" s="582"/>
    </row>
    <row r="2503" spans="2:30" s="494" customFormat="1" ht="12" customHeight="1">
      <c r="B2503" s="786"/>
      <c r="C2503" s="788"/>
      <c r="D2503" s="790"/>
      <c r="E2503" s="791"/>
      <c r="F2503" s="792"/>
      <c r="G2503" s="794"/>
      <c r="H2503" s="458" t="s">
        <v>185</v>
      </c>
      <c r="I2503" s="252"/>
      <c r="J2503" s="448">
        <f t="shared" si="198"/>
        <v>0</v>
      </c>
      <c r="K2503" s="470" t="e">
        <f>#REF!*(1-$O$5)</f>
        <v>#REF!</v>
      </c>
      <c r="L2503" s="797"/>
      <c r="M2503" s="800"/>
      <c r="N2503" s="778"/>
      <c r="O2503" s="778"/>
      <c r="P2503" s="781"/>
      <c r="Q2503" s="781"/>
      <c r="R2503" s="784"/>
      <c r="S2503" s="478"/>
      <c r="T2503" s="478"/>
      <c r="U2503" s="562"/>
      <c r="V2503" s="567"/>
      <c r="W2503" s="561"/>
      <c r="X2503" s="505"/>
      <c r="Y2503" s="587"/>
      <c r="AA2503" s="501"/>
      <c r="AB2503" s="517"/>
      <c r="AC2503" s="518"/>
      <c r="AD2503" s="582"/>
    </row>
    <row r="2504" spans="2:30" s="494" customFormat="1" ht="12" customHeight="1">
      <c r="B2504" s="786"/>
      <c r="C2504" s="788"/>
      <c r="D2504" s="790"/>
      <c r="E2504" s="791"/>
      <c r="F2504" s="792"/>
      <c r="G2504" s="794"/>
      <c r="H2504" s="458" t="s">
        <v>220</v>
      </c>
      <c r="I2504" s="252"/>
      <c r="J2504" s="448">
        <f t="shared" si="198"/>
        <v>0</v>
      </c>
      <c r="K2504" s="470" t="e">
        <f>#REF!*(1-$O$5)</f>
        <v>#REF!</v>
      </c>
      <c r="L2504" s="797"/>
      <c r="M2504" s="800"/>
      <c r="N2504" s="778"/>
      <c r="O2504" s="778"/>
      <c r="P2504" s="781"/>
      <c r="Q2504" s="781"/>
      <c r="R2504" s="784"/>
      <c r="S2504" s="478"/>
      <c r="T2504" s="478"/>
      <c r="U2504" s="562"/>
      <c r="V2504" s="567"/>
      <c r="W2504" s="561"/>
      <c r="X2504" s="505"/>
      <c r="Y2504" s="587"/>
      <c r="AA2504" s="501"/>
      <c r="AB2504" s="517"/>
      <c r="AC2504" s="518"/>
      <c r="AD2504" s="582"/>
    </row>
    <row r="2505" spans="2:30" s="494" customFormat="1" ht="12" customHeight="1">
      <c r="B2505" s="786"/>
      <c r="C2505" s="789"/>
      <c r="D2505" s="790"/>
      <c r="E2505" s="791"/>
      <c r="F2505" s="792"/>
      <c r="G2505" s="795"/>
      <c r="H2505" s="458" t="s">
        <v>226</v>
      </c>
      <c r="I2505" s="252">
        <v>0</v>
      </c>
      <c r="J2505" s="448">
        <f t="shared" si="198"/>
        <v>0</v>
      </c>
      <c r="K2505" s="470" t="e">
        <f>#REF!*(1-$O$5)</f>
        <v>#REF!</v>
      </c>
      <c r="L2505" s="798"/>
      <c r="M2505" s="801"/>
      <c r="N2505" s="779"/>
      <c r="O2505" s="779"/>
      <c r="P2505" s="782"/>
      <c r="Q2505" s="782"/>
      <c r="R2505" s="785"/>
      <c r="S2505" s="478"/>
      <c r="T2505" s="478"/>
      <c r="U2505" s="562"/>
      <c r="V2505" s="567"/>
      <c r="W2505" s="561"/>
      <c r="X2505" s="505"/>
      <c r="Y2505" s="587"/>
      <c r="AA2505" s="501"/>
      <c r="AB2505" s="517"/>
      <c r="AC2505" s="518"/>
      <c r="AD2505" s="582"/>
    </row>
    <row r="2506" spans="2:30" s="494" customFormat="1" ht="12" customHeight="1">
      <c r="B2506" s="786">
        <v>612</v>
      </c>
      <c r="C2506" s="787" t="s">
        <v>1186</v>
      </c>
      <c r="D2506" s="790"/>
      <c r="E2506" s="791">
        <f t="shared" si="199"/>
        <v>0</v>
      </c>
      <c r="F2506" s="792">
        <f>E2506</f>
        <v>0</v>
      </c>
      <c r="G2506" s="793" t="e">
        <f>F2506*(1+$L$5)</f>
        <v>#REF!</v>
      </c>
      <c r="H2506" s="458" t="s">
        <v>207</v>
      </c>
      <c r="I2506" s="252"/>
      <c r="J2506" s="448">
        <f t="shared" si="198"/>
        <v>0</v>
      </c>
      <c r="K2506" s="470" t="e">
        <f>#REF!*(1-$O$5)</f>
        <v>#REF!</v>
      </c>
      <c r="L2506" s="796" t="e">
        <f>SUM(J2506*K2506,J2507*K2507,J2508*K2508,J2509*K2509)</f>
        <v>#REF!</v>
      </c>
      <c r="M2506" s="799">
        <v>4</v>
      </c>
      <c r="N2506" s="777" t="e">
        <f>L2506*M2506</f>
        <v>#REF!</v>
      </c>
      <c r="O2506" s="777" t="e">
        <f>N2506*(1+$R$5)</f>
        <v>#REF!</v>
      </c>
      <c r="P2506" s="780" t="e">
        <f>F2506+N2506</f>
        <v>#REF!</v>
      </c>
      <c r="Q2506" s="780" t="e">
        <f>O2506+G2506</f>
        <v>#REF!</v>
      </c>
      <c r="R2506" s="783" t="e">
        <f>Q2506*(1+$U$5)</f>
        <v>#REF!</v>
      </c>
      <c r="S2506" s="478"/>
      <c r="T2506" s="478"/>
      <c r="U2506" s="562"/>
      <c r="V2506" s="567"/>
      <c r="W2506" s="561"/>
      <c r="X2506" s="505"/>
      <c r="Y2506" s="587"/>
      <c r="AA2506" s="501"/>
      <c r="AB2506" s="517"/>
      <c r="AC2506" s="518"/>
      <c r="AD2506" s="582"/>
    </row>
    <row r="2507" spans="2:30" s="494" customFormat="1" ht="12" customHeight="1">
      <c r="B2507" s="786"/>
      <c r="C2507" s="788"/>
      <c r="D2507" s="790"/>
      <c r="E2507" s="791"/>
      <c r="F2507" s="792"/>
      <c r="G2507" s="794"/>
      <c r="H2507" s="458" t="s">
        <v>185</v>
      </c>
      <c r="I2507" s="252"/>
      <c r="J2507" s="448">
        <f t="shared" si="198"/>
        <v>0</v>
      </c>
      <c r="K2507" s="470" t="e">
        <f>#REF!*(1-$O$5)</f>
        <v>#REF!</v>
      </c>
      <c r="L2507" s="797"/>
      <c r="M2507" s="800"/>
      <c r="N2507" s="778"/>
      <c r="O2507" s="778"/>
      <c r="P2507" s="781"/>
      <c r="Q2507" s="781"/>
      <c r="R2507" s="784"/>
      <c r="S2507" s="478"/>
      <c r="T2507" s="478"/>
      <c r="U2507" s="562"/>
      <c r="V2507" s="567"/>
      <c r="W2507" s="561"/>
      <c r="X2507" s="505"/>
      <c r="Y2507" s="587"/>
      <c r="AA2507" s="501"/>
      <c r="AB2507" s="517"/>
      <c r="AC2507" s="518"/>
      <c r="AD2507" s="582"/>
    </row>
    <row r="2508" spans="2:30" s="494" customFormat="1" ht="12" customHeight="1">
      <c r="B2508" s="786"/>
      <c r="C2508" s="788"/>
      <c r="D2508" s="790"/>
      <c r="E2508" s="791"/>
      <c r="F2508" s="792"/>
      <c r="G2508" s="794"/>
      <c r="H2508" s="458" t="s">
        <v>220</v>
      </c>
      <c r="I2508" s="252"/>
      <c r="J2508" s="448">
        <f t="shared" si="198"/>
        <v>0</v>
      </c>
      <c r="K2508" s="470" t="e">
        <f>#REF!*(1-$O$5)</f>
        <v>#REF!</v>
      </c>
      <c r="L2508" s="797"/>
      <c r="M2508" s="800"/>
      <c r="N2508" s="778"/>
      <c r="O2508" s="778"/>
      <c r="P2508" s="781"/>
      <c r="Q2508" s="781"/>
      <c r="R2508" s="784"/>
      <c r="S2508" s="478"/>
      <c r="T2508" s="478"/>
      <c r="U2508" s="562"/>
      <c r="V2508" s="567"/>
      <c r="W2508" s="561"/>
      <c r="X2508" s="505"/>
      <c r="Y2508" s="587"/>
      <c r="AA2508" s="501"/>
      <c r="AB2508" s="517"/>
      <c r="AC2508" s="518"/>
      <c r="AD2508" s="582"/>
    </row>
    <row r="2509" spans="2:30" s="494" customFormat="1" ht="12" customHeight="1">
      <c r="B2509" s="786"/>
      <c r="C2509" s="789"/>
      <c r="D2509" s="790"/>
      <c r="E2509" s="791"/>
      <c r="F2509" s="792"/>
      <c r="G2509" s="795"/>
      <c r="H2509" s="458" t="s">
        <v>226</v>
      </c>
      <c r="I2509" s="252">
        <v>0</v>
      </c>
      <c r="J2509" s="448">
        <f t="shared" si="198"/>
        <v>0</v>
      </c>
      <c r="K2509" s="470" t="e">
        <f>#REF!*(1-$O$5)</f>
        <v>#REF!</v>
      </c>
      <c r="L2509" s="798"/>
      <c r="M2509" s="801"/>
      <c r="N2509" s="779"/>
      <c r="O2509" s="779"/>
      <c r="P2509" s="782"/>
      <c r="Q2509" s="782"/>
      <c r="R2509" s="785"/>
      <c r="S2509" s="478"/>
      <c r="T2509" s="478"/>
      <c r="U2509" s="562"/>
      <c r="V2509" s="567"/>
      <c r="W2509" s="561"/>
      <c r="X2509" s="505"/>
      <c r="Y2509" s="587"/>
      <c r="AA2509" s="501"/>
      <c r="AB2509" s="517"/>
      <c r="AC2509" s="518"/>
      <c r="AD2509" s="582"/>
    </row>
    <row r="2510" spans="2:30" s="494" customFormat="1" ht="12" customHeight="1">
      <c r="B2510" s="786">
        <v>613</v>
      </c>
      <c r="C2510" s="787" t="s">
        <v>1187</v>
      </c>
      <c r="D2510" s="790"/>
      <c r="E2510" s="791">
        <f t="shared" si="199"/>
        <v>0</v>
      </c>
      <c r="F2510" s="792">
        <f>E2510</f>
        <v>0</v>
      </c>
      <c r="G2510" s="793" t="e">
        <f>F2510*(1+$L$5)</f>
        <v>#REF!</v>
      </c>
      <c r="H2510" s="458" t="s">
        <v>207</v>
      </c>
      <c r="I2510" s="252"/>
      <c r="J2510" s="448">
        <f t="shared" si="198"/>
        <v>0</v>
      </c>
      <c r="K2510" s="470" t="e">
        <f>#REF!*(1-$O$5)</f>
        <v>#REF!</v>
      </c>
      <c r="L2510" s="796" t="e">
        <f>SUM(J2510*K2510,J2511*K2511,J2512*K2512,J2513*K2513)</f>
        <v>#REF!</v>
      </c>
      <c r="M2510" s="799">
        <v>5</v>
      </c>
      <c r="N2510" s="777" t="e">
        <f>L2510*M2510</f>
        <v>#REF!</v>
      </c>
      <c r="O2510" s="777" t="e">
        <f>N2510*(1+$R$5)</f>
        <v>#REF!</v>
      </c>
      <c r="P2510" s="780" t="e">
        <f>F2510+N2510</f>
        <v>#REF!</v>
      </c>
      <c r="Q2510" s="780" t="e">
        <f>O2510+G2510</f>
        <v>#REF!</v>
      </c>
      <c r="R2510" s="783" t="e">
        <f>Q2510*(1+$U$5)</f>
        <v>#REF!</v>
      </c>
      <c r="S2510" s="478"/>
      <c r="T2510" s="478"/>
      <c r="U2510" s="562"/>
      <c r="V2510" s="567"/>
      <c r="W2510" s="561"/>
      <c r="X2510" s="505"/>
      <c r="Y2510" s="587"/>
      <c r="AA2510" s="501"/>
      <c r="AB2510" s="517"/>
      <c r="AC2510" s="518"/>
      <c r="AD2510" s="582"/>
    </row>
    <row r="2511" spans="2:30" s="494" customFormat="1" ht="12" customHeight="1">
      <c r="B2511" s="786"/>
      <c r="C2511" s="788"/>
      <c r="D2511" s="790"/>
      <c r="E2511" s="791"/>
      <c r="F2511" s="792"/>
      <c r="G2511" s="794"/>
      <c r="H2511" s="458" t="s">
        <v>185</v>
      </c>
      <c r="I2511" s="252"/>
      <c r="J2511" s="448">
        <f t="shared" si="198"/>
        <v>0</v>
      </c>
      <c r="K2511" s="470" t="e">
        <f>#REF!*(1-$O$5)</f>
        <v>#REF!</v>
      </c>
      <c r="L2511" s="797"/>
      <c r="M2511" s="800"/>
      <c r="N2511" s="778"/>
      <c r="O2511" s="778"/>
      <c r="P2511" s="781"/>
      <c r="Q2511" s="781"/>
      <c r="R2511" s="784"/>
      <c r="S2511" s="478"/>
      <c r="T2511" s="478"/>
      <c r="U2511" s="562"/>
      <c r="V2511" s="567"/>
      <c r="W2511" s="561"/>
      <c r="X2511" s="505"/>
      <c r="Y2511" s="587"/>
      <c r="AA2511" s="501"/>
      <c r="AB2511" s="517"/>
      <c r="AC2511" s="518"/>
      <c r="AD2511" s="582"/>
    </row>
    <row r="2512" spans="2:30" s="494" customFormat="1" ht="12" customHeight="1">
      <c r="B2512" s="786"/>
      <c r="C2512" s="788"/>
      <c r="D2512" s="790"/>
      <c r="E2512" s="791"/>
      <c r="F2512" s="792"/>
      <c r="G2512" s="794"/>
      <c r="H2512" s="458" t="s">
        <v>220</v>
      </c>
      <c r="I2512" s="252"/>
      <c r="J2512" s="448">
        <f t="shared" si="198"/>
        <v>0</v>
      </c>
      <c r="K2512" s="470" t="e">
        <f>#REF!*(1-$O$5)</f>
        <v>#REF!</v>
      </c>
      <c r="L2512" s="797"/>
      <c r="M2512" s="800"/>
      <c r="N2512" s="778"/>
      <c r="O2512" s="778"/>
      <c r="P2512" s="781"/>
      <c r="Q2512" s="781"/>
      <c r="R2512" s="784"/>
      <c r="S2512" s="478"/>
      <c r="T2512" s="478"/>
      <c r="U2512" s="562"/>
      <c r="V2512" s="567"/>
      <c r="W2512" s="561"/>
      <c r="X2512" s="505"/>
      <c r="Y2512" s="587"/>
      <c r="AA2512" s="501"/>
      <c r="AB2512" s="517"/>
      <c r="AC2512" s="518"/>
      <c r="AD2512" s="582"/>
    </row>
    <row r="2513" spans="2:30" s="494" customFormat="1" ht="12" customHeight="1">
      <c r="B2513" s="786"/>
      <c r="C2513" s="789"/>
      <c r="D2513" s="790"/>
      <c r="E2513" s="791"/>
      <c r="F2513" s="792"/>
      <c r="G2513" s="795"/>
      <c r="H2513" s="458" t="s">
        <v>226</v>
      </c>
      <c r="I2513" s="252">
        <v>0</v>
      </c>
      <c r="J2513" s="448">
        <f t="shared" si="198"/>
        <v>0</v>
      </c>
      <c r="K2513" s="470" t="e">
        <f>#REF!*(1-$O$5)</f>
        <v>#REF!</v>
      </c>
      <c r="L2513" s="798"/>
      <c r="M2513" s="801"/>
      <c r="N2513" s="779"/>
      <c r="O2513" s="779"/>
      <c r="P2513" s="782"/>
      <c r="Q2513" s="782"/>
      <c r="R2513" s="785"/>
      <c r="S2513" s="478"/>
      <c r="T2513" s="478"/>
      <c r="U2513" s="562"/>
      <c r="V2513" s="567"/>
      <c r="W2513" s="561"/>
      <c r="X2513" s="505"/>
      <c r="Y2513" s="587"/>
      <c r="AA2513" s="501"/>
      <c r="AB2513" s="517"/>
      <c r="AC2513" s="518"/>
      <c r="AD2513" s="582"/>
    </row>
    <row r="2514" spans="2:30" s="494" customFormat="1" ht="12" customHeight="1">
      <c r="B2514" s="786">
        <v>614</v>
      </c>
      <c r="C2514" s="787" t="s">
        <v>1195</v>
      </c>
      <c r="D2514" s="790"/>
      <c r="E2514" s="791">
        <f t="shared" si="199"/>
        <v>0</v>
      </c>
      <c r="F2514" s="792">
        <f>E2514</f>
        <v>0</v>
      </c>
      <c r="G2514" s="793" t="e">
        <f>F2514*(1+$L$5)</f>
        <v>#REF!</v>
      </c>
      <c r="H2514" s="458" t="s">
        <v>207</v>
      </c>
      <c r="I2514" s="252"/>
      <c r="J2514" s="448">
        <f t="shared" ref="J2514:J2521" si="200">I2514/60</f>
        <v>0</v>
      </c>
      <c r="K2514" s="470" t="e">
        <f>#REF!*(1-$O$5)</f>
        <v>#REF!</v>
      </c>
      <c r="L2514" s="796" t="e">
        <f>SUM(J2514*K2514,J2515*K2515,J2516*K2516,J2517*K2517)</f>
        <v>#REF!</v>
      </c>
      <c r="M2514" s="799">
        <v>1</v>
      </c>
      <c r="N2514" s="777" t="e">
        <f>L2514*M2514</f>
        <v>#REF!</v>
      </c>
      <c r="O2514" s="777" t="e">
        <f>N2514*(1+$R$5)</f>
        <v>#REF!</v>
      </c>
      <c r="P2514" s="780" t="e">
        <f>F2514+N2514</f>
        <v>#REF!</v>
      </c>
      <c r="Q2514" s="780" t="e">
        <f>O2514+G2514</f>
        <v>#REF!</v>
      </c>
      <c r="R2514" s="783" t="e">
        <f>Q2514*(1+$U$5)</f>
        <v>#REF!</v>
      </c>
      <c r="S2514" s="478"/>
      <c r="T2514" s="478"/>
      <c r="U2514" s="562"/>
      <c r="V2514" s="567"/>
      <c r="W2514" s="561"/>
      <c r="X2514" s="505"/>
      <c r="Y2514" s="587"/>
      <c r="AA2514" s="501"/>
      <c r="AB2514" s="517"/>
      <c r="AC2514" s="518"/>
      <c r="AD2514" s="582"/>
    </row>
    <row r="2515" spans="2:30" s="494" customFormat="1" ht="12" customHeight="1">
      <c r="B2515" s="786"/>
      <c r="C2515" s="788"/>
      <c r="D2515" s="790"/>
      <c r="E2515" s="791"/>
      <c r="F2515" s="792"/>
      <c r="G2515" s="794"/>
      <c r="H2515" s="458" t="s">
        <v>185</v>
      </c>
      <c r="I2515" s="252"/>
      <c r="J2515" s="448">
        <f t="shared" si="200"/>
        <v>0</v>
      </c>
      <c r="K2515" s="470" t="e">
        <f>#REF!*(1-$O$5)</f>
        <v>#REF!</v>
      </c>
      <c r="L2515" s="797"/>
      <c r="M2515" s="800"/>
      <c r="N2515" s="778"/>
      <c r="O2515" s="778"/>
      <c r="P2515" s="781"/>
      <c r="Q2515" s="781"/>
      <c r="R2515" s="784"/>
      <c r="S2515" s="478"/>
      <c r="T2515" s="478"/>
      <c r="U2515" s="562"/>
      <c r="V2515" s="567"/>
      <c r="W2515" s="561"/>
      <c r="X2515" s="505"/>
      <c r="Y2515" s="587"/>
      <c r="AA2515" s="501"/>
      <c r="AB2515" s="517"/>
      <c r="AC2515" s="518"/>
      <c r="AD2515" s="582"/>
    </row>
    <row r="2516" spans="2:30" s="494" customFormat="1" ht="12" customHeight="1">
      <c r="B2516" s="786"/>
      <c r="C2516" s="788"/>
      <c r="D2516" s="790"/>
      <c r="E2516" s="791"/>
      <c r="F2516" s="792"/>
      <c r="G2516" s="794"/>
      <c r="H2516" s="458" t="s">
        <v>220</v>
      </c>
      <c r="I2516" s="252">
        <v>20</v>
      </c>
      <c r="J2516" s="448">
        <f t="shared" si="200"/>
        <v>0.33333333333333331</v>
      </c>
      <c r="K2516" s="470" t="e">
        <f>#REF!*(1-$O$5)</f>
        <v>#REF!</v>
      </c>
      <c r="L2516" s="797"/>
      <c r="M2516" s="800"/>
      <c r="N2516" s="778"/>
      <c r="O2516" s="778"/>
      <c r="P2516" s="781"/>
      <c r="Q2516" s="781"/>
      <c r="R2516" s="784"/>
      <c r="S2516" s="478"/>
      <c r="T2516" s="478"/>
      <c r="U2516" s="562"/>
      <c r="V2516" s="567"/>
      <c r="W2516" s="561"/>
      <c r="X2516" s="505"/>
      <c r="Y2516" s="587"/>
      <c r="AA2516" s="501"/>
      <c r="AB2516" s="517"/>
      <c r="AC2516" s="518"/>
      <c r="AD2516" s="582"/>
    </row>
    <row r="2517" spans="2:30" s="494" customFormat="1" ht="12" customHeight="1">
      <c r="B2517" s="786"/>
      <c r="C2517" s="789"/>
      <c r="D2517" s="790"/>
      <c r="E2517" s="791"/>
      <c r="F2517" s="792"/>
      <c r="G2517" s="795"/>
      <c r="H2517" s="458" t="s">
        <v>226</v>
      </c>
      <c r="I2517" s="252">
        <v>20</v>
      </c>
      <c r="J2517" s="448">
        <f t="shared" si="200"/>
        <v>0.33333333333333331</v>
      </c>
      <c r="K2517" s="470" t="e">
        <f>#REF!*(1-$O$5)</f>
        <v>#REF!</v>
      </c>
      <c r="L2517" s="798"/>
      <c r="M2517" s="801"/>
      <c r="N2517" s="779"/>
      <c r="O2517" s="779"/>
      <c r="P2517" s="782"/>
      <c r="Q2517" s="782"/>
      <c r="R2517" s="785"/>
      <c r="S2517" s="478"/>
      <c r="T2517" s="478"/>
      <c r="U2517" s="562"/>
      <c r="V2517" s="567"/>
      <c r="W2517" s="561"/>
      <c r="X2517" s="505"/>
      <c r="Y2517" s="587"/>
      <c r="AA2517" s="501"/>
      <c r="AB2517" s="517"/>
      <c r="AC2517" s="518"/>
      <c r="AD2517" s="582"/>
    </row>
    <row r="2518" spans="2:30" s="494" customFormat="1" ht="12" customHeight="1">
      <c r="B2518" s="786">
        <v>615</v>
      </c>
      <c r="C2518" s="787" t="s">
        <v>1196</v>
      </c>
      <c r="D2518" s="790"/>
      <c r="E2518" s="791">
        <f t="shared" ref="E2518:E2522" si="201">D2518*$I$5</f>
        <v>0</v>
      </c>
      <c r="F2518" s="792">
        <f>E2518</f>
        <v>0</v>
      </c>
      <c r="G2518" s="793" t="e">
        <f>F2518*(1+$L$5)</f>
        <v>#REF!</v>
      </c>
      <c r="H2518" s="458" t="s">
        <v>207</v>
      </c>
      <c r="I2518" s="252"/>
      <c r="J2518" s="448">
        <f t="shared" si="200"/>
        <v>0</v>
      </c>
      <c r="K2518" s="470" t="e">
        <f>#REF!*(1-$O$5)</f>
        <v>#REF!</v>
      </c>
      <c r="L2518" s="796" t="e">
        <f>SUM(J2518*K2518,J2519*K2519,J2520*K2520,J2521*K2521)</f>
        <v>#REF!</v>
      </c>
      <c r="M2518" s="799">
        <v>1</v>
      </c>
      <c r="N2518" s="777" t="e">
        <f>L2518*M2518</f>
        <v>#REF!</v>
      </c>
      <c r="O2518" s="777" t="e">
        <f>N2518*(1+$R$5)</f>
        <v>#REF!</v>
      </c>
      <c r="P2518" s="780" t="e">
        <f>F2518+N2518</f>
        <v>#REF!</v>
      </c>
      <c r="Q2518" s="780" t="e">
        <f>O2518+G2518</f>
        <v>#REF!</v>
      </c>
      <c r="R2518" s="783" t="e">
        <f>Q2518*(1+$U$5)</f>
        <v>#REF!</v>
      </c>
      <c r="S2518" s="478"/>
      <c r="T2518" s="478"/>
      <c r="U2518" s="562"/>
      <c r="V2518" s="567"/>
      <c r="W2518" s="561"/>
      <c r="X2518" s="505"/>
      <c r="Y2518" s="587"/>
      <c r="AA2518" s="501"/>
      <c r="AB2518" s="517"/>
      <c r="AC2518" s="518"/>
      <c r="AD2518" s="582"/>
    </row>
    <row r="2519" spans="2:30" s="494" customFormat="1" ht="12" customHeight="1">
      <c r="B2519" s="786"/>
      <c r="C2519" s="788"/>
      <c r="D2519" s="790"/>
      <c r="E2519" s="791"/>
      <c r="F2519" s="792"/>
      <c r="G2519" s="794"/>
      <c r="H2519" s="458" t="s">
        <v>185</v>
      </c>
      <c r="I2519" s="252"/>
      <c r="J2519" s="448">
        <f t="shared" si="200"/>
        <v>0</v>
      </c>
      <c r="K2519" s="470" t="e">
        <f>#REF!*(1-$O$5)</f>
        <v>#REF!</v>
      </c>
      <c r="L2519" s="797"/>
      <c r="M2519" s="800"/>
      <c r="N2519" s="778"/>
      <c r="O2519" s="778"/>
      <c r="P2519" s="781"/>
      <c r="Q2519" s="781"/>
      <c r="R2519" s="784"/>
      <c r="S2519" s="478"/>
      <c r="T2519" s="478"/>
      <c r="U2519" s="562"/>
      <c r="V2519" s="567"/>
      <c r="W2519" s="561"/>
      <c r="X2519" s="505"/>
      <c r="Y2519" s="587"/>
      <c r="AA2519" s="501"/>
      <c r="AB2519" s="517"/>
      <c r="AC2519" s="518"/>
      <c r="AD2519" s="582"/>
    </row>
    <row r="2520" spans="2:30" s="494" customFormat="1" ht="12" customHeight="1">
      <c r="B2520" s="786"/>
      <c r="C2520" s="788"/>
      <c r="D2520" s="790"/>
      <c r="E2520" s="791"/>
      <c r="F2520" s="792"/>
      <c r="G2520" s="794"/>
      <c r="H2520" s="458" t="s">
        <v>220</v>
      </c>
      <c r="I2520" s="252">
        <v>20</v>
      </c>
      <c r="J2520" s="448">
        <f t="shared" si="200"/>
        <v>0.33333333333333331</v>
      </c>
      <c r="K2520" s="470" t="e">
        <f>#REF!*(1-$O$5)</f>
        <v>#REF!</v>
      </c>
      <c r="L2520" s="797"/>
      <c r="M2520" s="800"/>
      <c r="N2520" s="778"/>
      <c r="O2520" s="778"/>
      <c r="P2520" s="781"/>
      <c r="Q2520" s="781"/>
      <c r="R2520" s="784"/>
      <c r="S2520" s="478"/>
      <c r="T2520" s="478"/>
      <c r="U2520" s="562"/>
      <c r="V2520" s="567"/>
      <c r="W2520" s="561"/>
      <c r="X2520" s="505"/>
      <c r="Y2520" s="587"/>
      <c r="AA2520" s="501"/>
      <c r="AB2520" s="517"/>
      <c r="AC2520" s="518"/>
      <c r="AD2520" s="582"/>
    </row>
    <row r="2521" spans="2:30" s="494" customFormat="1" ht="12" customHeight="1">
      <c r="B2521" s="786"/>
      <c r="C2521" s="789"/>
      <c r="D2521" s="790"/>
      <c r="E2521" s="791"/>
      <c r="F2521" s="792"/>
      <c r="G2521" s="795"/>
      <c r="H2521" s="458" t="s">
        <v>226</v>
      </c>
      <c r="I2521" s="252">
        <v>20</v>
      </c>
      <c r="J2521" s="448">
        <f t="shared" si="200"/>
        <v>0.33333333333333331</v>
      </c>
      <c r="K2521" s="470" t="e">
        <f>#REF!*(1-$O$5)</f>
        <v>#REF!</v>
      </c>
      <c r="L2521" s="798"/>
      <c r="M2521" s="801"/>
      <c r="N2521" s="779"/>
      <c r="O2521" s="779"/>
      <c r="P2521" s="782"/>
      <c r="Q2521" s="782"/>
      <c r="R2521" s="785"/>
      <c r="S2521" s="478"/>
      <c r="T2521" s="478"/>
      <c r="U2521" s="562"/>
      <c r="V2521" s="567"/>
      <c r="W2521" s="561"/>
      <c r="X2521" s="505"/>
      <c r="Y2521" s="587"/>
      <c r="AA2521" s="501"/>
      <c r="AB2521" s="517"/>
      <c r="AC2521" s="518"/>
      <c r="AD2521" s="582"/>
    </row>
    <row r="2522" spans="2:30" s="494" customFormat="1" ht="12" customHeight="1">
      <c r="B2522" s="786">
        <v>616</v>
      </c>
      <c r="C2522" s="787" t="s">
        <v>1162</v>
      </c>
      <c r="D2522" s="790"/>
      <c r="E2522" s="791">
        <f t="shared" si="201"/>
        <v>0</v>
      </c>
      <c r="F2522" s="792">
        <f>E2522</f>
        <v>0</v>
      </c>
      <c r="G2522" s="793" t="e">
        <f>F2522*(1+$L$5)</f>
        <v>#REF!</v>
      </c>
      <c r="H2522" s="458" t="s">
        <v>207</v>
      </c>
      <c r="I2522" s="252"/>
      <c r="J2522" s="448">
        <f t="shared" si="198"/>
        <v>0</v>
      </c>
      <c r="K2522" s="470" t="e">
        <f>#REF!*(1-$O$5)</f>
        <v>#REF!</v>
      </c>
      <c r="L2522" s="796" t="e">
        <f>SUM(J2522*K2522,J2523*K2523,J2524*K2524,J2525*K2525)</f>
        <v>#REF!</v>
      </c>
      <c r="M2522" s="799">
        <v>1</v>
      </c>
      <c r="N2522" s="777" t="e">
        <f>L2522*M2522</f>
        <v>#REF!</v>
      </c>
      <c r="O2522" s="777" t="e">
        <f>N2522*(1+$R$5)</f>
        <v>#REF!</v>
      </c>
      <c r="P2522" s="780" t="e">
        <f>F2522+N2522</f>
        <v>#REF!</v>
      </c>
      <c r="Q2522" s="780" t="e">
        <f>O2522+G2522</f>
        <v>#REF!</v>
      </c>
      <c r="R2522" s="783" t="e">
        <f>Q2522*(1+$U$5)</f>
        <v>#REF!</v>
      </c>
      <c r="S2522" s="478"/>
      <c r="T2522" s="478"/>
      <c r="U2522" s="562"/>
      <c r="V2522" s="567"/>
      <c r="W2522" s="561"/>
      <c r="X2522" s="505"/>
      <c r="Y2522" s="587"/>
      <c r="AA2522" s="501"/>
      <c r="AB2522" s="517"/>
      <c r="AC2522" s="518"/>
      <c r="AD2522" s="582"/>
    </row>
    <row r="2523" spans="2:30" s="494" customFormat="1" ht="12" customHeight="1">
      <c r="B2523" s="786"/>
      <c r="C2523" s="788"/>
      <c r="D2523" s="790"/>
      <c r="E2523" s="791"/>
      <c r="F2523" s="792"/>
      <c r="G2523" s="794"/>
      <c r="H2523" s="458" t="s">
        <v>185</v>
      </c>
      <c r="I2523" s="252"/>
      <c r="J2523" s="448">
        <f t="shared" si="198"/>
        <v>0</v>
      </c>
      <c r="K2523" s="470" t="e">
        <f>#REF!*(1-$O$5)</f>
        <v>#REF!</v>
      </c>
      <c r="L2523" s="797"/>
      <c r="M2523" s="800"/>
      <c r="N2523" s="778"/>
      <c r="O2523" s="778"/>
      <c r="P2523" s="781"/>
      <c r="Q2523" s="781"/>
      <c r="R2523" s="784"/>
      <c r="S2523" s="478"/>
      <c r="T2523" s="478"/>
      <c r="U2523" s="562"/>
      <c r="V2523" s="567"/>
      <c r="W2523" s="561"/>
      <c r="X2523" s="505"/>
      <c r="Y2523" s="587"/>
      <c r="AA2523" s="501"/>
      <c r="AB2523" s="517"/>
      <c r="AC2523" s="518"/>
      <c r="AD2523" s="582"/>
    </row>
    <row r="2524" spans="2:30" s="494" customFormat="1" ht="12" customHeight="1">
      <c r="B2524" s="786"/>
      <c r="C2524" s="788"/>
      <c r="D2524" s="790"/>
      <c r="E2524" s="791"/>
      <c r="F2524" s="792"/>
      <c r="G2524" s="794"/>
      <c r="H2524" s="458" t="s">
        <v>220</v>
      </c>
      <c r="I2524" s="252"/>
      <c r="J2524" s="448">
        <f t="shared" si="198"/>
        <v>0</v>
      </c>
      <c r="K2524" s="470" t="e">
        <f>#REF!*(1-$O$5)</f>
        <v>#REF!</v>
      </c>
      <c r="L2524" s="797"/>
      <c r="M2524" s="800"/>
      <c r="N2524" s="778"/>
      <c r="O2524" s="778"/>
      <c r="P2524" s="781"/>
      <c r="Q2524" s="781"/>
      <c r="R2524" s="784"/>
      <c r="S2524" s="478"/>
      <c r="T2524" s="478"/>
      <c r="U2524" s="562"/>
      <c r="V2524" s="567"/>
      <c r="W2524" s="561"/>
      <c r="X2524" s="505"/>
      <c r="Y2524" s="587"/>
      <c r="AA2524" s="501"/>
      <c r="AB2524" s="517"/>
      <c r="AC2524" s="518"/>
      <c r="AD2524" s="582"/>
    </row>
    <row r="2525" spans="2:30" s="494" customFormat="1" ht="12" customHeight="1">
      <c r="B2525" s="786"/>
      <c r="C2525" s="789"/>
      <c r="D2525" s="790"/>
      <c r="E2525" s="791"/>
      <c r="F2525" s="792"/>
      <c r="G2525" s="795"/>
      <c r="H2525" s="458" t="s">
        <v>226</v>
      </c>
      <c r="I2525" s="252">
        <v>3</v>
      </c>
      <c r="J2525" s="448">
        <f t="shared" si="198"/>
        <v>0.05</v>
      </c>
      <c r="K2525" s="470" t="e">
        <f>#REF!*(1-$O$5)</f>
        <v>#REF!</v>
      </c>
      <c r="L2525" s="798"/>
      <c r="M2525" s="801"/>
      <c r="N2525" s="779"/>
      <c r="O2525" s="779"/>
      <c r="P2525" s="782"/>
      <c r="Q2525" s="782"/>
      <c r="R2525" s="785"/>
      <c r="S2525" s="478"/>
      <c r="T2525" s="478"/>
      <c r="U2525" s="562"/>
      <c r="V2525" s="567"/>
      <c r="W2525" s="561"/>
      <c r="X2525" s="505"/>
      <c r="Y2525" s="587"/>
      <c r="AA2525" s="501"/>
      <c r="AB2525" s="517"/>
      <c r="AC2525" s="518"/>
      <c r="AD2525" s="582"/>
    </row>
    <row r="2526" spans="2:30" s="494" customFormat="1" ht="12" customHeight="1">
      <c r="B2526" s="562"/>
      <c r="C2526" s="531"/>
      <c r="D2526" s="561"/>
      <c r="E2526" s="554"/>
      <c r="F2526" s="551"/>
      <c r="G2526" s="535"/>
      <c r="H2526" s="575"/>
      <c r="I2526" s="501"/>
      <c r="J2526" s="595"/>
      <c r="K2526" s="501"/>
      <c r="L2526" s="551"/>
      <c r="M2526" s="557"/>
      <c r="N2526" s="539"/>
      <c r="O2526" s="539"/>
      <c r="P2526" s="552"/>
      <c r="Q2526" s="552"/>
      <c r="R2526" s="541"/>
      <c r="S2526" s="478"/>
      <c r="T2526" s="478"/>
      <c r="U2526" s="562"/>
      <c r="V2526" s="567"/>
      <c r="W2526" s="561"/>
      <c r="X2526" s="505"/>
      <c r="Y2526" s="587"/>
      <c r="AA2526" s="501"/>
      <c r="AB2526" s="517"/>
      <c r="AC2526" s="518"/>
      <c r="AD2526" s="582"/>
    </row>
    <row r="2527" spans="2:30">
      <c r="W2527" s="494"/>
      <c r="X2527" s="494"/>
      <c r="Y2527" s="494"/>
      <c r="Z2527" s="494"/>
    </row>
    <row r="2528" spans="2:30" ht="68.25" hidden="1" customHeight="1">
      <c r="B2528" s="445" t="s">
        <v>154</v>
      </c>
      <c r="C2528" s="471" t="s">
        <v>281</v>
      </c>
      <c r="D2528" s="446" t="s">
        <v>282</v>
      </c>
      <c r="E2528" s="456" t="s">
        <v>316</v>
      </c>
      <c r="F2528" s="456" t="s">
        <v>391</v>
      </c>
      <c r="W2528" s="494"/>
      <c r="X2528" s="494"/>
      <c r="Y2528" s="494"/>
      <c r="Z2528" s="494"/>
    </row>
    <row r="2529" spans="2:26" ht="12.75" hidden="1" customHeight="1">
      <c r="B2529" s="472">
        <v>617</v>
      </c>
      <c r="C2529" s="473" t="s">
        <v>283</v>
      </c>
      <c r="D2529" s="263"/>
      <c r="E2529" s="474"/>
      <c r="F2529" s="474"/>
      <c r="W2529" s="494"/>
      <c r="X2529" s="494"/>
      <c r="Y2529" s="494"/>
      <c r="Z2529" s="494"/>
    </row>
    <row r="2530" spans="2:26" hidden="1">
      <c r="B2530" s="472">
        <v>618</v>
      </c>
      <c r="C2530" s="473" t="s">
        <v>486</v>
      </c>
      <c r="D2530" s="263"/>
      <c r="E2530" s="474"/>
      <c r="F2530" s="474"/>
      <c r="W2530" s="494"/>
      <c r="X2530" s="494"/>
      <c r="Y2530" s="494"/>
      <c r="Z2530" s="494"/>
    </row>
    <row r="2531" spans="2:26" ht="12.75" hidden="1" customHeight="1">
      <c r="B2531" s="472">
        <v>619</v>
      </c>
      <c r="C2531" s="473" t="s">
        <v>607</v>
      </c>
      <c r="D2531" s="263"/>
      <c r="E2531" s="474"/>
      <c r="F2531" s="474"/>
      <c r="W2531" s="494"/>
      <c r="X2531" s="494"/>
      <c r="Y2531" s="494"/>
      <c r="Z2531" s="494"/>
    </row>
    <row r="2532" spans="2:26" ht="12.75" hidden="1" customHeight="1">
      <c r="B2532" s="472">
        <v>620</v>
      </c>
      <c r="C2532" s="473" t="s">
        <v>487</v>
      </c>
      <c r="D2532" s="263"/>
      <c r="E2532" s="474"/>
      <c r="F2532" s="474"/>
      <c r="W2532" s="494"/>
      <c r="X2532" s="494"/>
      <c r="Y2532" s="494"/>
      <c r="Z2532" s="494"/>
    </row>
    <row r="2533" spans="2:26" ht="12.75" hidden="1" customHeight="1">
      <c r="B2533" s="472">
        <v>621</v>
      </c>
      <c r="C2533" s="473" t="s">
        <v>488</v>
      </c>
      <c r="D2533" s="263">
        <v>800</v>
      </c>
      <c r="E2533" s="474" t="e">
        <f>D2533*(1+$R$5)</f>
        <v>#REF!</v>
      </c>
      <c r="F2533" s="474" t="e">
        <f>E2533*(1+$U$5)</f>
        <v>#REF!</v>
      </c>
      <c r="W2533" s="494"/>
      <c r="X2533" s="494"/>
      <c r="Y2533" s="494"/>
      <c r="Z2533" s="494"/>
    </row>
    <row r="2534" spans="2:26" hidden="1">
      <c r="B2534" s="472">
        <v>622</v>
      </c>
      <c r="C2534" s="473" t="s">
        <v>489</v>
      </c>
      <c r="D2534" s="263"/>
      <c r="E2534" s="474"/>
      <c r="F2534" s="474"/>
      <c r="W2534" s="494"/>
      <c r="X2534" s="494"/>
      <c r="Y2534" s="494"/>
      <c r="Z2534" s="494"/>
    </row>
    <row r="2535" spans="2:26" hidden="1">
      <c r="B2535" s="472">
        <v>623</v>
      </c>
      <c r="C2535" s="473" t="s">
        <v>1202</v>
      </c>
      <c r="D2535" s="263"/>
      <c r="E2535" s="474"/>
      <c r="F2535" s="474"/>
      <c r="W2535" s="494"/>
      <c r="X2535" s="494"/>
      <c r="Y2535" s="494"/>
      <c r="Z2535" s="494"/>
    </row>
    <row r="2536" spans="2:26" hidden="1">
      <c r="B2536" s="472">
        <v>624</v>
      </c>
      <c r="C2536" s="473" t="s">
        <v>490</v>
      </c>
      <c r="D2536" s="263"/>
      <c r="E2536" s="474"/>
      <c r="F2536" s="474"/>
      <c r="W2536" s="494"/>
      <c r="X2536" s="494"/>
      <c r="Y2536" s="494"/>
      <c r="Z2536" s="494"/>
    </row>
    <row r="2537" spans="2:26" ht="12.75" hidden="1" customHeight="1">
      <c r="B2537" s="472">
        <v>625</v>
      </c>
      <c r="C2537" s="473" t="s">
        <v>491</v>
      </c>
      <c r="D2537" s="263"/>
      <c r="E2537" s="474"/>
      <c r="F2537" s="474"/>
      <c r="W2537" s="494"/>
      <c r="X2537" s="494"/>
      <c r="Y2537" s="494"/>
      <c r="Z2537" s="494"/>
    </row>
    <row r="2538" spans="2:26" hidden="1">
      <c r="B2538" s="472">
        <v>626</v>
      </c>
      <c r="C2538" s="473" t="s">
        <v>492</v>
      </c>
      <c r="D2538" s="263"/>
      <c r="E2538" s="474"/>
      <c r="F2538" s="474"/>
      <c r="W2538" s="494"/>
      <c r="X2538" s="494"/>
      <c r="Y2538" s="494"/>
      <c r="Z2538" s="494"/>
    </row>
    <row r="2539" spans="2:26" hidden="1">
      <c r="B2539" s="472">
        <v>627</v>
      </c>
      <c r="C2539" s="473" t="s">
        <v>493</v>
      </c>
      <c r="D2539" s="263"/>
      <c r="E2539" s="474"/>
      <c r="F2539" s="474"/>
      <c r="W2539" s="494"/>
      <c r="X2539" s="494"/>
      <c r="Y2539" s="494"/>
      <c r="Z2539" s="494"/>
    </row>
    <row r="2540" spans="2:26" hidden="1">
      <c r="B2540" s="472">
        <v>628</v>
      </c>
      <c r="C2540" s="473" t="s">
        <v>532</v>
      </c>
      <c r="D2540" s="263"/>
      <c r="E2540" s="474"/>
      <c r="F2540" s="474"/>
      <c r="W2540" s="494"/>
      <c r="X2540" s="494"/>
      <c r="Y2540" s="494"/>
      <c r="Z2540" s="494"/>
    </row>
    <row r="2541" spans="2:26" hidden="1">
      <c r="B2541" s="472">
        <v>629</v>
      </c>
      <c r="C2541" s="473" t="s">
        <v>533</v>
      </c>
      <c r="D2541" s="263"/>
      <c r="E2541" s="474"/>
      <c r="F2541" s="474"/>
      <c r="W2541" s="494"/>
      <c r="X2541" s="494"/>
      <c r="Y2541" s="494"/>
      <c r="Z2541" s="494"/>
    </row>
    <row r="2542" spans="2:26" hidden="1">
      <c r="B2542" s="472">
        <v>630</v>
      </c>
      <c r="C2542" s="473" t="s">
        <v>534</v>
      </c>
      <c r="D2542" s="263"/>
      <c r="E2542" s="474"/>
      <c r="F2542" s="474"/>
      <c r="W2542" s="494"/>
      <c r="X2542" s="494"/>
      <c r="Y2542" s="494"/>
      <c r="Z2542" s="494"/>
    </row>
    <row r="2543" spans="2:26" hidden="1">
      <c r="B2543" s="472">
        <v>631</v>
      </c>
      <c r="C2543" s="473" t="s">
        <v>494</v>
      </c>
      <c r="D2543" s="263"/>
      <c r="E2543" s="474"/>
      <c r="F2543" s="474"/>
      <c r="W2543" s="494"/>
      <c r="X2543" s="494"/>
      <c r="Y2543" s="494"/>
      <c r="Z2543" s="494"/>
    </row>
    <row r="2544" spans="2:26" hidden="1">
      <c r="F2544" s="475" t="e">
        <f>SUM(F2529:F2543)</f>
        <v>#REF!</v>
      </c>
      <c r="W2544" s="494"/>
      <c r="X2544" s="494"/>
      <c r="Y2544" s="494"/>
      <c r="Z2544" s="494"/>
    </row>
    <row r="2545" spans="2:26" hidden="1">
      <c r="W2545" s="494"/>
      <c r="X2545" s="494"/>
      <c r="Y2545" s="494"/>
      <c r="Z2545" s="494"/>
    </row>
    <row r="2546" spans="2:26" ht="73.5" hidden="1" customHeight="1">
      <c r="B2546" s="445" t="s">
        <v>154</v>
      </c>
      <c r="C2546" s="471" t="s">
        <v>499</v>
      </c>
      <c r="D2546" s="446" t="s">
        <v>282</v>
      </c>
      <c r="E2546" s="456" t="s">
        <v>316</v>
      </c>
      <c r="F2546" s="456" t="s">
        <v>391</v>
      </c>
      <c r="W2546" s="494"/>
      <c r="X2546" s="494"/>
      <c r="Y2546" s="494"/>
      <c r="Z2546" s="494"/>
    </row>
    <row r="2547" spans="2:26" hidden="1">
      <c r="B2547" s="472">
        <v>632</v>
      </c>
      <c r="C2547" s="473" t="s">
        <v>608</v>
      </c>
      <c r="D2547" s="263"/>
      <c r="E2547" s="474"/>
      <c r="F2547" s="474"/>
      <c r="W2547" s="494"/>
      <c r="X2547" s="494"/>
      <c r="Y2547" s="494"/>
      <c r="Z2547" s="494"/>
    </row>
    <row r="2548" spans="2:26" hidden="1">
      <c r="B2548" s="472">
        <v>633</v>
      </c>
      <c r="C2548" s="473" t="s">
        <v>495</v>
      </c>
      <c r="D2548" s="263"/>
      <c r="E2548" s="474"/>
      <c r="F2548" s="474"/>
      <c r="W2548" s="494"/>
      <c r="X2548" s="494"/>
      <c r="Y2548" s="494"/>
      <c r="Z2548" s="494"/>
    </row>
    <row r="2549" spans="2:26" hidden="1">
      <c r="B2549" s="472">
        <v>634</v>
      </c>
      <c r="C2549" s="473" t="s">
        <v>496</v>
      </c>
      <c r="D2549" s="263"/>
      <c r="E2549" s="474"/>
      <c r="F2549" s="474"/>
      <c r="W2549" s="494"/>
      <c r="X2549" s="494"/>
      <c r="Y2549" s="494"/>
      <c r="Z2549" s="494"/>
    </row>
    <row r="2550" spans="2:26" ht="38.25" hidden="1">
      <c r="B2550" s="472">
        <v>635</v>
      </c>
      <c r="C2550" s="473" t="s">
        <v>906</v>
      </c>
      <c r="D2550" s="263"/>
      <c r="E2550" s="474"/>
      <c r="F2550" s="474"/>
      <c r="W2550" s="494"/>
      <c r="X2550" s="494"/>
      <c r="Y2550" s="494"/>
      <c r="Z2550" s="494"/>
    </row>
    <row r="2551" spans="2:26" hidden="1">
      <c r="B2551" s="472">
        <v>636</v>
      </c>
      <c r="C2551" s="473" t="s">
        <v>535</v>
      </c>
      <c r="D2551" s="263"/>
      <c r="E2551" s="474"/>
      <c r="F2551" s="474"/>
      <c r="W2551" s="494"/>
      <c r="X2551" s="494"/>
      <c r="Y2551" s="494"/>
      <c r="Z2551" s="494"/>
    </row>
    <row r="2552" spans="2:26" hidden="1">
      <c r="B2552" s="472">
        <v>637</v>
      </c>
      <c r="C2552" s="473" t="s">
        <v>497</v>
      </c>
      <c r="D2552" s="263"/>
      <c r="E2552" s="474"/>
      <c r="F2552" s="474"/>
      <c r="W2552" s="494"/>
      <c r="X2552" s="494"/>
      <c r="Y2552" s="494"/>
      <c r="Z2552" s="494"/>
    </row>
    <row r="2553" spans="2:26" hidden="1">
      <c r="B2553" s="472">
        <v>638</v>
      </c>
      <c r="C2553" s="473" t="s">
        <v>286</v>
      </c>
      <c r="D2553" s="263"/>
      <c r="E2553" s="474"/>
      <c r="F2553" s="474"/>
      <c r="W2553" s="494"/>
      <c r="X2553" s="494"/>
      <c r="Y2553" s="494"/>
      <c r="Z2553" s="494"/>
    </row>
    <row r="2554" spans="2:26" hidden="1">
      <c r="B2554" s="472">
        <v>639</v>
      </c>
      <c r="C2554" s="473" t="s">
        <v>285</v>
      </c>
      <c r="D2554" s="263"/>
      <c r="E2554" s="474"/>
      <c r="F2554" s="474"/>
      <c r="W2554" s="494"/>
      <c r="X2554" s="494"/>
      <c r="Y2554" s="494"/>
      <c r="Z2554" s="494"/>
    </row>
    <row r="2555" spans="2:26" hidden="1">
      <c r="B2555" s="472">
        <v>640</v>
      </c>
      <c r="C2555" s="473" t="s">
        <v>284</v>
      </c>
      <c r="D2555" s="263"/>
      <c r="E2555" s="474"/>
      <c r="F2555" s="474"/>
      <c r="W2555" s="494"/>
      <c r="X2555" s="494"/>
      <c r="Y2555" s="494"/>
      <c r="Z2555" s="494"/>
    </row>
    <row r="2556" spans="2:26" hidden="1">
      <c r="B2556" s="472">
        <v>641</v>
      </c>
      <c r="C2556" s="473" t="s">
        <v>498</v>
      </c>
      <c r="D2556" s="263"/>
      <c r="E2556" s="474"/>
      <c r="F2556" s="474"/>
      <c r="W2556" s="494"/>
      <c r="X2556" s="494"/>
      <c r="Y2556" s="494"/>
      <c r="Z2556" s="494"/>
    </row>
    <row r="2557" spans="2:26" hidden="1">
      <c r="F2557" s="475">
        <f>SUM(F2547:F2556)</f>
        <v>0</v>
      </c>
      <c r="W2557" s="494"/>
      <c r="X2557" s="494"/>
      <c r="Y2557" s="494"/>
      <c r="Z2557" s="494"/>
    </row>
    <row r="2558" spans="2:26" ht="8.25" hidden="1" customHeight="1">
      <c r="W2558" s="494"/>
      <c r="X2558" s="494"/>
      <c r="Y2558" s="494"/>
      <c r="Z2558" s="494"/>
    </row>
    <row r="2559" spans="2:26" ht="79.5" hidden="1" customHeight="1">
      <c r="B2559" s="445" t="s">
        <v>154</v>
      </c>
      <c r="C2559" s="471" t="s">
        <v>499</v>
      </c>
      <c r="D2559" s="446" t="s">
        <v>282</v>
      </c>
      <c r="E2559" s="456" t="s">
        <v>316</v>
      </c>
      <c r="F2559" s="456" t="s">
        <v>391</v>
      </c>
      <c r="W2559" s="494"/>
      <c r="X2559" s="494"/>
      <c r="Y2559" s="494"/>
      <c r="Z2559" s="494"/>
    </row>
    <row r="2560" spans="2:26" hidden="1">
      <c r="B2560" s="476">
        <v>642</v>
      </c>
      <c r="C2560" s="477" t="s">
        <v>500</v>
      </c>
      <c r="D2560" s="263"/>
      <c r="E2560" s="474"/>
      <c r="F2560" s="474"/>
      <c r="W2560" s="494"/>
      <c r="X2560" s="494"/>
      <c r="Y2560" s="494"/>
      <c r="Z2560" s="494"/>
    </row>
    <row r="2561" spans="2:26" hidden="1">
      <c r="B2561" s="476">
        <v>643</v>
      </c>
      <c r="C2561" s="477" t="s">
        <v>501</v>
      </c>
      <c r="D2561" s="263"/>
      <c r="E2561" s="474"/>
      <c r="F2561" s="474"/>
      <c r="W2561" s="494"/>
      <c r="X2561" s="494"/>
      <c r="Y2561" s="494"/>
      <c r="Z2561" s="494"/>
    </row>
    <row r="2562" spans="2:26" hidden="1">
      <c r="B2562" s="476">
        <v>644</v>
      </c>
      <c r="C2562" s="477" t="s">
        <v>502</v>
      </c>
      <c r="D2562" s="263"/>
      <c r="E2562" s="474"/>
      <c r="F2562" s="474"/>
      <c r="W2562" s="494"/>
      <c r="X2562" s="494"/>
      <c r="Y2562" s="494"/>
      <c r="Z2562" s="494"/>
    </row>
    <row r="2563" spans="2:26" hidden="1">
      <c r="B2563" s="476">
        <v>645</v>
      </c>
      <c r="C2563" s="477" t="s">
        <v>503</v>
      </c>
      <c r="D2563" s="263"/>
      <c r="E2563" s="474"/>
      <c r="F2563" s="474"/>
      <c r="W2563" s="494"/>
      <c r="X2563" s="494"/>
      <c r="Y2563" s="494"/>
      <c r="Z2563" s="494"/>
    </row>
    <row r="2564" spans="2:26" hidden="1">
      <c r="B2564" s="476">
        <v>646</v>
      </c>
      <c r="C2564" s="477" t="s">
        <v>1200</v>
      </c>
      <c r="D2564" s="263"/>
      <c r="E2564" s="474"/>
      <c r="F2564" s="474"/>
    </row>
    <row r="2565" spans="2:26" hidden="1">
      <c r="B2565" s="476">
        <v>647</v>
      </c>
      <c r="C2565" s="477" t="s">
        <v>504</v>
      </c>
      <c r="D2565" s="263"/>
      <c r="E2565" s="474"/>
      <c r="F2565" s="474"/>
    </row>
    <row r="2566" spans="2:26" hidden="1">
      <c r="B2566" s="476">
        <v>648</v>
      </c>
      <c r="C2566" s="477" t="s">
        <v>1201</v>
      </c>
      <c r="D2566" s="263"/>
      <c r="E2566" s="474"/>
      <c r="F2566" s="474"/>
    </row>
    <row r="2567" spans="2:26" hidden="1">
      <c r="B2567" s="476">
        <v>649</v>
      </c>
      <c r="C2567" s="477" t="s">
        <v>505</v>
      </c>
      <c r="D2567" s="263"/>
      <c r="E2567" s="474"/>
      <c r="F2567" s="474"/>
    </row>
    <row r="2568" spans="2:26" hidden="1">
      <c r="B2568" s="476">
        <v>650</v>
      </c>
      <c r="C2568" s="477" t="s">
        <v>1050</v>
      </c>
      <c r="D2568" s="263"/>
      <c r="E2568" s="474"/>
      <c r="F2568" s="474"/>
    </row>
    <row r="2569" spans="2:26" hidden="1">
      <c r="B2569" s="476">
        <v>651</v>
      </c>
      <c r="C2569" s="477" t="s">
        <v>506</v>
      </c>
      <c r="D2569" s="263"/>
      <c r="E2569" s="474"/>
      <c r="F2569" s="474"/>
    </row>
    <row r="2570" spans="2:26" hidden="1">
      <c r="B2570" s="476">
        <v>652</v>
      </c>
      <c r="C2570" s="477" t="s">
        <v>507</v>
      </c>
      <c r="D2570" s="263"/>
      <c r="E2570" s="474"/>
      <c r="F2570" s="474"/>
    </row>
    <row r="2571" spans="2:26" hidden="1">
      <c r="B2571" s="476">
        <v>653</v>
      </c>
      <c r="C2571" s="477" t="s">
        <v>508</v>
      </c>
      <c r="D2571" s="263"/>
      <c r="E2571" s="474"/>
      <c r="F2571" s="474"/>
    </row>
    <row r="2572" spans="2:26" hidden="1">
      <c r="B2572" s="476">
        <v>654</v>
      </c>
      <c r="C2572" s="477" t="s">
        <v>287</v>
      </c>
      <c r="D2572" s="263"/>
      <c r="E2572" s="474"/>
      <c r="F2572" s="474"/>
    </row>
    <row r="2573" spans="2:26" hidden="1">
      <c r="B2573" s="476">
        <v>655</v>
      </c>
      <c r="C2573" s="477" t="s">
        <v>509</v>
      </c>
      <c r="D2573" s="263"/>
      <c r="E2573" s="474"/>
      <c r="F2573" s="474"/>
    </row>
    <row r="2574" spans="2:26" hidden="1">
      <c r="B2574" s="476">
        <v>656</v>
      </c>
      <c r="C2574" s="477" t="s">
        <v>510</v>
      </c>
      <c r="D2574" s="263"/>
      <c r="E2574" s="474"/>
      <c r="F2574" s="474"/>
    </row>
    <row r="2575" spans="2:26" hidden="1">
      <c r="B2575" s="476">
        <v>657</v>
      </c>
      <c r="C2575" s="477" t="s">
        <v>511</v>
      </c>
      <c r="D2575" s="263"/>
      <c r="E2575" s="474"/>
      <c r="F2575" s="474"/>
    </row>
    <row r="2576" spans="2:26" hidden="1">
      <c r="B2576" s="476">
        <v>658</v>
      </c>
      <c r="C2576" s="477" t="s">
        <v>512</v>
      </c>
      <c r="D2576" s="263"/>
      <c r="E2576" s="474"/>
      <c r="F2576" s="474"/>
    </row>
    <row r="2577" spans="2:6" hidden="1">
      <c r="B2577" s="476">
        <v>659</v>
      </c>
      <c r="C2577" s="477" t="s">
        <v>513</v>
      </c>
      <c r="D2577" s="263"/>
      <c r="E2577" s="474"/>
      <c r="F2577" s="474"/>
    </row>
    <row r="2578" spans="2:6" hidden="1">
      <c r="B2578" s="476">
        <v>660</v>
      </c>
      <c r="C2578" s="477" t="s">
        <v>514</v>
      </c>
      <c r="D2578" s="263"/>
      <c r="E2578" s="474"/>
      <c r="F2578" s="474"/>
    </row>
    <row r="2579" spans="2:6" hidden="1">
      <c r="B2579" s="476">
        <v>661</v>
      </c>
      <c r="C2579" s="477" t="s">
        <v>515</v>
      </c>
      <c r="D2579" s="263"/>
      <c r="E2579" s="474"/>
      <c r="F2579" s="474"/>
    </row>
    <row r="2580" spans="2:6" ht="25.5" hidden="1">
      <c r="B2580" s="476">
        <v>662</v>
      </c>
      <c r="C2580" s="477" t="s">
        <v>516</v>
      </c>
      <c r="D2580" s="263"/>
      <c r="E2580" s="474"/>
      <c r="F2580" s="474"/>
    </row>
    <row r="2581" spans="2:6" hidden="1">
      <c r="B2581" s="476">
        <v>663</v>
      </c>
      <c r="C2581" s="477" t="s">
        <v>517</v>
      </c>
      <c r="D2581" s="263"/>
      <c r="E2581" s="474"/>
      <c r="F2581" s="474"/>
    </row>
    <row r="2582" spans="2:6" hidden="1">
      <c r="B2582" s="476">
        <v>664</v>
      </c>
      <c r="C2582" s="477" t="s">
        <v>1051</v>
      </c>
      <c r="D2582" s="263"/>
      <c r="E2582" s="474"/>
      <c r="F2582" s="474"/>
    </row>
  </sheetData>
  <sheetProtection algorithmName="SHA-512" hashValue="PxR8VaEshnIJgcfMdzk3gf6Eom6kblXp8cpYUtv5eyINXQTYU1qbVotMmN+eONt45CTBZNcKII2kIWeDGbBA4w==" saltValue="GZE+RLasy6fax+vTz+NKBQ==" spinCount="100000" sheet="1" objects="1" scenarios="1" selectLockedCells="1"/>
  <mergeCells count="10176">
    <mergeCell ref="B1447:B1450"/>
    <mergeCell ref="C1447:C1450"/>
    <mergeCell ref="F1447:F1450"/>
    <mergeCell ref="G1447:G1450"/>
    <mergeCell ref="H1447:H1450"/>
    <mergeCell ref="H1463:H1466"/>
    <mergeCell ref="I1463:I1466"/>
    <mergeCell ref="E1455:E1458"/>
    <mergeCell ref="P1451:P1454"/>
    <mergeCell ref="Q1451:Q1454"/>
    <mergeCell ref="R1451:R1454"/>
    <mergeCell ref="C1451:C1454"/>
    <mergeCell ref="C1455:C1458"/>
    <mergeCell ref="C1459:C1462"/>
    <mergeCell ref="B1451:B1454"/>
    <mergeCell ref="B1455:B1458"/>
    <mergeCell ref="B2150:B2153"/>
    <mergeCell ref="C2150:C2153"/>
    <mergeCell ref="D2150:D2153"/>
    <mergeCell ref="E2150:E2153"/>
    <mergeCell ref="F2150:F2153"/>
    <mergeCell ref="G2150:G2153"/>
    <mergeCell ref="B2146:B2149"/>
    <mergeCell ref="C2146:C2149"/>
    <mergeCell ref="D2146:D2149"/>
    <mergeCell ref="O2150:O2153"/>
    <mergeCell ref="P2150:P2153"/>
    <mergeCell ref="Q2150:Q2153"/>
    <mergeCell ref="O2146:O2149"/>
    <mergeCell ref="P2146:P2149"/>
    <mergeCell ref="Q2146:Q2149"/>
    <mergeCell ref="G2154:G2157"/>
    <mergeCell ref="L2154:L2157"/>
    <mergeCell ref="M2154:M2157"/>
    <mergeCell ref="N2154:N2157"/>
    <mergeCell ref="L2150:L2153"/>
    <mergeCell ref="M2150:M2153"/>
    <mergeCell ref="N2150:N2153"/>
    <mergeCell ref="O2154:O2157"/>
    <mergeCell ref="P2154:P2157"/>
    <mergeCell ref="Q2154:Q2157"/>
    <mergeCell ref="R2154:R2157"/>
    <mergeCell ref="R2150:R2153"/>
    <mergeCell ref="B2154:B2157"/>
    <mergeCell ref="C2154:C2157"/>
    <mergeCell ref="D2154:D2157"/>
    <mergeCell ref="E2154:E2157"/>
    <mergeCell ref="F2154:F2157"/>
    <mergeCell ref="H1467:H1470"/>
    <mergeCell ref="I1467:I1470"/>
    <mergeCell ref="P2262:P2265"/>
    <mergeCell ref="Q2262:Q2265"/>
    <mergeCell ref="R2262:R2265"/>
    <mergeCell ref="S2262:S2265"/>
    <mergeCell ref="T2254:T2257"/>
    <mergeCell ref="N2258:N2261"/>
    <mergeCell ref="O2258:O2261"/>
    <mergeCell ref="P2258:P2261"/>
    <mergeCell ref="Q2258:Q2261"/>
    <mergeCell ref="R2258:R2261"/>
    <mergeCell ref="T2262:T2265"/>
    <mergeCell ref="N2266:N2269"/>
    <mergeCell ref="O2266:O2269"/>
    <mergeCell ref="P2266:P2269"/>
    <mergeCell ref="Q2266:Q2269"/>
    <mergeCell ref="R2266:R2269"/>
    <mergeCell ref="S2266:S2269"/>
    <mergeCell ref="T2266:T2269"/>
    <mergeCell ref="N2262:N2265"/>
    <mergeCell ref="O2262:O2265"/>
    <mergeCell ref="N2270:N2273"/>
    <mergeCell ref="O2270:O2273"/>
    <mergeCell ref="P2270:P2273"/>
    <mergeCell ref="Q2270:Q2273"/>
    <mergeCell ref="R2270:R2273"/>
    <mergeCell ref="S2270:S2273"/>
    <mergeCell ref="T2270:T2273"/>
    <mergeCell ref="H725:H728"/>
    <mergeCell ref="H753:H756"/>
    <mergeCell ref="H769:H772"/>
    <mergeCell ref="L1798:L1801"/>
    <mergeCell ref="N1798:N1801"/>
    <mergeCell ref="O1798:O1801"/>
    <mergeCell ref="P1798:P1801"/>
    <mergeCell ref="L2146:L2149"/>
    <mergeCell ref="M2146:M2149"/>
    <mergeCell ref="N2146:N2149"/>
    <mergeCell ref="R2146:R2149"/>
    <mergeCell ref="S2242:S2245"/>
    <mergeCell ref="T2242:T2245"/>
    <mergeCell ref="N2238:N2241"/>
    <mergeCell ref="O2238:O2241"/>
    <mergeCell ref="P2238:P2241"/>
    <mergeCell ref="Q2238:Q2241"/>
    <mergeCell ref="R2238:R2241"/>
    <mergeCell ref="S2238:S2241"/>
    <mergeCell ref="P2246:P2249"/>
    <mergeCell ref="Q2246:Q2249"/>
    <mergeCell ref="R2246:R2249"/>
    <mergeCell ref="S2246:S2249"/>
    <mergeCell ref="T2238:T2241"/>
    <mergeCell ref="N2242:N2245"/>
    <mergeCell ref="O2242:O2245"/>
    <mergeCell ref="P2242:P2245"/>
    <mergeCell ref="Q2242:Q2245"/>
    <mergeCell ref="R2242:R2245"/>
    <mergeCell ref="T2246:T2249"/>
    <mergeCell ref="N2250:N2253"/>
    <mergeCell ref="O2250:O2253"/>
    <mergeCell ref="P2250:P2253"/>
    <mergeCell ref="Q2250:Q2253"/>
    <mergeCell ref="R2250:R2253"/>
    <mergeCell ref="S2250:S2253"/>
    <mergeCell ref="T2250:T2253"/>
    <mergeCell ref="N2246:N2249"/>
    <mergeCell ref="O2246:O2249"/>
    <mergeCell ref="S2258:S2261"/>
    <mergeCell ref="T2258:T2261"/>
    <mergeCell ref="N2254:N2257"/>
    <mergeCell ref="O2254:O2257"/>
    <mergeCell ref="P2254:P2257"/>
    <mergeCell ref="Q2254:Q2257"/>
    <mergeCell ref="R2254:R2257"/>
    <mergeCell ref="S2254:S2257"/>
    <mergeCell ref="N2218:N2221"/>
    <mergeCell ref="O2218:O2221"/>
    <mergeCell ref="P2218:P2221"/>
    <mergeCell ref="Q2218:Q2221"/>
    <mergeCell ref="R2218:R2221"/>
    <mergeCell ref="S2218:S2221"/>
    <mergeCell ref="T2218:T2221"/>
    <mergeCell ref="N2214:N2217"/>
    <mergeCell ref="O2214:O2217"/>
    <mergeCell ref="S2226:S2229"/>
    <mergeCell ref="T2226:T2229"/>
    <mergeCell ref="N2222:N2225"/>
    <mergeCell ref="O2222:O2225"/>
    <mergeCell ref="P2222:P2225"/>
    <mergeCell ref="Q2222:Q2225"/>
    <mergeCell ref="R2222:R2225"/>
    <mergeCell ref="S2222:S2225"/>
    <mergeCell ref="P2230:P2233"/>
    <mergeCell ref="Q2230:Q2233"/>
    <mergeCell ref="R2230:R2233"/>
    <mergeCell ref="S2230:S2233"/>
    <mergeCell ref="T2222:T2225"/>
    <mergeCell ref="N2226:N2229"/>
    <mergeCell ref="O2226:O2229"/>
    <mergeCell ref="P2226:P2229"/>
    <mergeCell ref="Q2226:Q2229"/>
    <mergeCell ref="R2226:R2229"/>
    <mergeCell ref="T2230:T2233"/>
    <mergeCell ref="N2234:N2237"/>
    <mergeCell ref="O2234:O2237"/>
    <mergeCell ref="P2234:P2237"/>
    <mergeCell ref="Q2234:Q2237"/>
    <mergeCell ref="R2234:R2237"/>
    <mergeCell ref="S2234:S2237"/>
    <mergeCell ref="T2234:T2237"/>
    <mergeCell ref="N2230:N2233"/>
    <mergeCell ref="O2230:O2233"/>
    <mergeCell ref="O2194:O2197"/>
    <mergeCell ref="P2194:P2197"/>
    <mergeCell ref="Q2194:Q2197"/>
    <mergeCell ref="R2194:R2197"/>
    <mergeCell ref="T2198:T2201"/>
    <mergeCell ref="N2202:N2205"/>
    <mergeCell ref="O2202:O2205"/>
    <mergeCell ref="P2202:P2205"/>
    <mergeCell ref="Q2202:Q2205"/>
    <mergeCell ref="R2202:R2205"/>
    <mergeCell ref="S2202:S2205"/>
    <mergeCell ref="T2202:T2205"/>
    <mergeCell ref="N2198:N2201"/>
    <mergeCell ref="O2198:O2201"/>
    <mergeCell ref="S2210:S2213"/>
    <mergeCell ref="T2210:T2213"/>
    <mergeCell ref="N2206:N2209"/>
    <mergeCell ref="O2206:O2209"/>
    <mergeCell ref="P2206:P2209"/>
    <mergeCell ref="Q2206:Q2209"/>
    <mergeCell ref="R2206:R2209"/>
    <mergeCell ref="S2206:S2209"/>
    <mergeCell ref="P2214:P2217"/>
    <mergeCell ref="Q2214:Q2217"/>
    <mergeCell ref="R2214:R2217"/>
    <mergeCell ref="S2214:S2217"/>
    <mergeCell ref="T2206:T2209"/>
    <mergeCell ref="N2210:N2213"/>
    <mergeCell ref="O2210:O2213"/>
    <mergeCell ref="P2210:P2213"/>
    <mergeCell ref="Q2210:Q2213"/>
    <mergeCell ref="R2210:R2213"/>
    <mergeCell ref="T2214:T2217"/>
    <mergeCell ref="O2450:O2453"/>
    <mergeCell ref="P2450:P2453"/>
    <mergeCell ref="Q2450:Q2453"/>
    <mergeCell ref="R2450:R2453"/>
    <mergeCell ref="U2450:U2453"/>
    <mergeCell ref="V2450:V2453"/>
    <mergeCell ref="W2450:W2453"/>
    <mergeCell ref="X2450:X2453"/>
    <mergeCell ref="Y2450:Y2453"/>
    <mergeCell ref="B2454:B2457"/>
    <mergeCell ref="C2454:C2457"/>
    <mergeCell ref="D2454:D2457"/>
    <mergeCell ref="E2454:E2457"/>
    <mergeCell ref="F2454:F2457"/>
    <mergeCell ref="G2454:G2457"/>
    <mergeCell ref="L2454:L2457"/>
    <mergeCell ref="M2454:M2457"/>
    <mergeCell ref="N2454:N2457"/>
    <mergeCell ref="O2454:O2457"/>
    <mergeCell ref="P2454:P2457"/>
    <mergeCell ref="Q2454:Q2457"/>
    <mergeCell ref="R2454:R2457"/>
    <mergeCell ref="B2522:B2525"/>
    <mergeCell ref="C2522:C2525"/>
    <mergeCell ref="D2522:D2525"/>
    <mergeCell ref="E2522:E2525"/>
    <mergeCell ref="F2522:F2525"/>
    <mergeCell ref="G2522:G2525"/>
    <mergeCell ref="R2522:R2525"/>
    <mergeCell ref="L2522:L2525"/>
    <mergeCell ref="M2522:M2525"/>
    <mergeCell ref="N2522:N2525"/>
    <mergeCell ref="O2522:O2525"/>
    <mergeCell ref="P2522:P2525"/>
    <mergeCell ref="Q2522:Q2525"/>
    <mergeCell ref="R2486:R2489"/>
    <mergeCell ref="B2490:B2493"/>
    <mergeCell ref="C2490:C2493"/>
    <mergeCell ref="D2490:D2493"/>
    <mergeCell ref="E2490:E2493"/>
    <mergeCell ref="F2490:F2493"/>
    <mergeCell ref="G2490:G2493"/>
    <mergeCell ref="L2490:L2493"/>
    <mergeCell ref="M2490:M2493"/>
    <mergeCell ref="N2490:N2493"/>
    <mergeCell ref="L2486:L2489"/>
    <mergeCell ref="M2486:M2489"/>
    <mergeCell ref="N2486:N2489"/>
    <mergeCell ref="O2486:O2489"/>
    <mergeCell ref="P2486:P2489"/>
    <mergeCell ref="Q2486:Q2489"/>
    <mergeCell ref="O2482:O2485"/>
    <mergeCell ref="P2482:P2485"/>
    <mergeCell ref="Q2482:Q2485"/>
    <mergeCell ref="R2482:R2485"/>
    <mergeCell ref="B2486:B2489"/>
    <mergeCell ref="C2486:C2489"/>
    <mergeCell ref="D2486:D2489"/>
    <mergeCell ref="B2428:B2431"/>
    <mergeCell ref="C2428:C2431"/>
    <mergeCell ref="D2428:D2431"/>
    <mergeCell ref="E2428:E2431"/>
    <mergeCell ref="F2428:F2431"/>
    <mergeCell ref="G2428:G2431"/>
    <mergeCell ref="L2428:L2431"/>
    <mergeCell ref="M2428:M2431"/>
    <mergeCell ref="N2428:N2431"/>
    <mergeCell ref="O2428:O2431"/>
    <mergeCell ref="P2428:P2431"/>
    <mergeCell ref="Q2428:Q2431"/>
    <mergeCell ref="R2428:R2431"/>
    <mergeCell ref="U2428:U2431"/>
    <mergeCell ref="V2428:V2431"/>
    <mergeCell ref="W2428:W2431"/>
    <mergeCell ref="X2428:X2431"/>
    <mergeCell ref="Y2428:Y2431"/>
    <mergeCell ref="B2432:B2435"/>
    <mergeCell ref="C2432:C2435"/>
    <mergeCell ref="D2432:D2435"/>
    <mergeCell ref="E2432:E2435"/>
    <mergeCell ref="F2432:F2435"/>
    <mergeCell ref="G2432:G2435"/>
    <mergeCell ref="L2432:L2435"/>
    <mergeCell ref="M2432:M2435"/>
    <mergeCell ref="N2432:N2435"/>
    <mergeCell ref="O2432:O2435"/>
    <mergeCell ref="P2432:P2435"/>
    <mergeCell ref="Q2432:Q2435"/>
    <mergeCell ref="R2432:R2435"/>
    <mergeCell ref="B2436:B2439"/>
    <mergeCell ref="C2436:C2439"/>
    <mergeCell ref="D2436:D2439"/>
    <mergeCell ref="E2436:E2439"/>
    <mergeCell ref="F2436:F2439"/>
    <mergeCell ref="G2436:G2439"/>
    <mergeCell ref="L2436:L2439"/>
    <mergeCell ref="M2436:M2439"/>
    <mergeCell ref="N2436:N2439"/>
    <mergeCell ref="O2436:O2439"/>
    <mergeCell ref="P2436:P2439"/>
    <mergeCell ref="Q2436:Q2439"/>
    <mergeCell ref="R2436:R2439"/>
    <mergeCell ref="V338:V341"/>
    <mergeCell ref="P1447:P1450"/>
    <mergeCell ref="Q1447:Q1450"/>
    <mergeCell ref="R1447:R1450"/>
    <mergeCell ref="S1447:S1450"/>
    <mergeCell ref="T1451:T1454"/>
    <mergeCell ref="N1455:N1458"/>
    <mergeCell ref="O1455:O1458"/>
    <mergeCell ref="P1455:P1458"/>
    <mergeCell ref="Q1455:Q1458"/>
    <mergeCell ref="R1455:R1458"/>
    <mergeCell ref="S1455:S1458"/>
    <mergeCell ref="T1455:T1458"/>
    <mergeCell ref="N1451:N1454"/>
    <mergeCell ref="O1451:O1454"/>
    <mergeCell ref="N1459:N1462"/>
    <mergeCell ref="O1459:O1462"/>
    <mergeCell ref="P1459:P1462"/>
    <mergeCell ref="Q1459:Q1462"/>
    <mergeCell ref="R1459:R1462"/>
    <mergeCell ref="S1459:S1462"/>
    <mergeCell ref="T1459:T1462"/>
    <mergeCell ref="I338:I341"/>
    <mergeCell ref="J338:J341"/>
    <mergeCell ref="K338:K341"/>
    <mergeCell ref="P338:P341"/>
    <mergeCell ref="Q338:Q341"/>
    <mergeCell ref="R338:R341"/>
    <mergeCell ref="S338:S341"/>
    <mergeCell ref="T338:T341"/>
    <mergeCell ref="I1447:I1450"/>
    <mergeCell ref="P789:P792"/>
    <mergeCell ref="Q789:Q792"/>
    <mergeCell ref="Q848:Q851"/>
    <mergeCell ref="R848:R851"/>
    <mergeCell ref="M840:M843"/>
    <mergeCell ref="O793:O796"/>
    <mergeCell ref="P793:P796"/>
    <mergeCell ref="Q840:Q843"/>
    <mergeCell ref="R840:R843"/>
    <mergeCell ref="N844:N847"/>
    <mergeCell ref="N805:N808"/>
    <mergeCell ref="O805:O808"/>
    <mergeCell ref="T793:T796"/>
    <mergeCell ref="P805:P808"/>
    <mergeCell ref="Q805:Q808"/>
    <mergeCell ref="R805:R808"/>
    <mergeCell ref="S805:S808"/>
    <mergeCell ref="T805:T808"/>
    <mergeCell ref="Q797:Q800"/>
    <mergeCell ref="R801:R804"/>
    <mergeCell ref="S801:S804"/>
    <mergeCell ref="T801:T804"/>
    <mergeCell ref="P809:P812"/>
    <mergeCell ref="Q809:Q812"/>
    <mergeCell ref="R809:R812"/>
    <mergeCell ref="S809:S812"/>
    <mergeCell ref="R793:R796"/>
    <mergeCell ref="S793:S796"/>
    <mergeCell ref="T809:T812"/>
    <mergeCell ref="N813:N816"/>
    <mergeCell ref="O813:O816"/>
    <mergeCell ref="D338:D341"/>
    <mergeCell ref="E338:E341"/>
    <mergeCell ref="F338:F341"/>
    <mergeCell ref="G338:G341"/>
    <mergeCell ref="H338:H341"/>
    <mergeCell ref="B1230:B1233"/>
    <mergeCell ref="C1230:C1233"/>
    <mergeCell ref="D1230:D1233"/>
    <mergeCell ref="E1230:E1233"/>
    <mergeCell ref="F1230:F1233"/>
    <mergeCell ref="G1230:G1233"/>
    <mergeCell ref="R1230:R1233"/>
    <mergeCell ref="S1230:S1233"/>
    <mergeCell ref="T1230:T1233"/>
    <mergeCell ref="U1230:U1233"/>
    <mergeCell ref="H1230:H1233"/>
    <mergeCell ref="C1439:C1442"/>
    <mergeCell ref="D1439:D1442"/>
    <mergeCell ref="E1439:E1442"/>
    <mergeCell ref="F1439:F1442"/>
    <mergeCell ref="G1439:G1442"/>
    <mergeCell ref="I1439:I1442"/>
    <mergeCell ref="N1439:N1442"/>
    <mergeCell ref="O1439:O1442"/>
    <mergeCell ref="P1439:P1442"/>
    <mergeCell ref="Q1439:Q1442"/>
    <mergeCell ref="R1439:R1442"/>
    <mergeCell ref="S1439:S1442"/>
    <mergeCell ref="T1439:T1442"/>
    <mergeCell ref="B1443:B1446"/>
    <mergeCell ref="C1443:C1446"/>
    <mergeCell ref="D1443:D1446"/>
    <mergeCell ref="E1443:E1446"/>
    <mergeCell ref="F1443:F1446"/>
    <mergeCell ref="G1443:G1446"/>
    <mergeCell ref="H1443:H1446"/>
    <mergeCell ref="I1443:I1446"/>
    <mergeCell ref="N1443:N1446"/>
    <mergeCell ref="O1443:O1446"/>
    <mergeCell ref="P1443:P1446"/>
    <mergeCell ref="Q1443:Q1446"/>
    <mergeCell ref="R1443:R1446"/>
    <mergeCell ref="S1443:S1446"/>
    <mergeCell ref="T1443:T1446"/>
    <mergeCell ref="N725:N728"/>
    <mergeCell ref="B1222:B1225"/>
    <mergeCell ref="C1222:C1225"/>
    <mergeCell ref="D1222:D1225"/>
    <mergeCell ref="E1222:E1225"/>
    <mergeCell ref="F1222:F1225"/>
    <mergeCell ref="H1222:H1225"/>
    <mergeCell ref="M848:M851"/>
    <mergeCell ref="O844:O847"/>
    <mergeCell ref="P844:P847"/>
    <mergeCell ref="Q844:Q847"/>
    <mergeCell ref="R844:R847"/>
    <mergeCell ref="L840:L843"/>
    <mergeCell ref="L844:L847"/>
    <mergeCell ref="T789:T792"/>
    <mergeCell ref="N793:N796"/>
    <mergeCell ref="N789:N792"/>
    <mergeCell ref="O789:O792"/>
    <mergeCell ref="U338:U341"/>
    <mergeCell ref="D1459:D1462"/>
    <mergeCell ref="E1459:E1462"/>
    <mergeCell ref="F1459:F1462"/>
    <mergeCell ref="G1459:G1462"/>
    <mergeCell ref="H1459:H1462"/>
    <mergeCell ref="I1459:I1462"/>
    <mergeCell ref="D1455:D1458"/>
    <mergeCell ref="U2422:U2425"/>
    <mergeCell ref="V2422:V2425"/>
    <mergeCell ref="G2418:G2421"/>
    <mergeCell ref="L2418:L2421"/>
    <mergeCell ref="M2418:M2421"/>
    <mergeCell ref="N2418:N2421"/>
    <mergeCell ref="O2418:O2421"/>
    <mergeCell ref="L2422:L2425"/>
    <mergeCell ref="M2422:M2425"/>
    <mergeCell ref="N2422:N2425"/>
    <mergeCell ref="O2422:O2425"/>
    <mergeCell ref="P2422:P2425"/>
    <mergeCell ref="Q2422:Q2425"/>
    <mergeCell ref="B2422:B2425"/>
    <mergeCell ref="C2422:C2425"/>
    <mergeCell ref="D2422:D2425"/>
    <mergeCell ref="E2422:E2425"/>
    <mergeCell ref="F2422:F2425"/>
    <mergeCell ref="G2422:G2425"/>
    <mergeCell ref="B2410:B2413"/>
    <mergeCell ref="C2410:C2413"/>
    <mergeCell ref="D2410:D2413"/>
    <mergeCell ref="E2410:E2413"/>
    <mergeCell ref="F2410:F2413"/>
    <mergeCell ref="G2410:G2413"/>
    <mergeCell ref="B2414:B2417"/>
    <mergeCell ref="C2414:C2417"/>
    <mergeCell ref="D2414:D2417"/>
    <mergeCell ref="E2414:E2417"/>
    <mergeCell ref="F2414:F2417"/>
    <mergeCell ref="G2414:G2417"/>
    <mergeCell ref="B2418:B2421"/>
    <mergeCell ref="C2418:C2421"/>
    <mergeCell ref="D2418:D2421"/>
    <mergeCell ref="E2418:E2421"/>
    <mergeCell ref="F2418:F2421"/>
    <mergeCell ref="V2418:V2421"/>
    <mergeCell ref="B2357:B2360"/>
    <mergeCell ref="C2357:C2360"/>
    <mergeCell ref="D2357:D2360"/>
    <mergeCell ref="E2357:E2360"/>
    <mergeCell ref="B2389:B2392"/>
    <mergeCell ref="F2357:F2360"/>
    <mergeCell ref="S2194:S2197"/>
    <mergeCell ref="T2194:T2197"/>
    <mergeCell ref="N2190:N2193"/>
    <mergeCell ref="O2190:O2193"/>
    <mergeCell ref="P2190:P2193"/>
    <mergeCell ref="Q2190:Q2193"/>
    <mergeCell ref="R2190:R2193"/>
    <mergeCell ref="S2190:S2193"/>
    <mergeCell ref="P2198:P2201"/>
    <mergeCell ref="Q2198:Q2201"/>
    <mergeCell ref="R2198:R2201"/>
    <mergeCell ref="S2198:S2201"/>
    <mergeCell ref="T2190:T2193"/>
    <mergeCell ref="N2194:N2197"/>
    <mergeCell ref="W2422:W2425"/>
    <mergeCell ref="X2422:X2425"/>
    <mergeCell ref="Y2422:Y2425"/>
    <mergeCell ref="W2418:W2421"/>
    <mergeCell ref="X2418:X2421"/>
    <mergeCell ref="Y2418:Y2421"/>
    <mergeCell ref="R2422:R2425"/>
    <mergeCell ref="P2418:P2421"/>
    <mergeCell ref="Q2418:Q2421"/>
    <mergeCell ref="R769:R772"/>
    <mergeCell ref="O721:O724"/>
    <mergeCell ref="O725:O728"/>
    <mergeCell ref="P721:P724"/>
    <mergeCell ref="P725:P728"/>
    <mergeCell ref="I769:I772"/>
    <mergeCell ref="I753:I756"/>
    <mergeCell ref="I725:I728"/>
    <mergeCell ref="N769:N772"/>
    <mergeCell ref="N753:N756"/>
    <mergeCell ref="Q721:Q724"/>
    <mergeCell ref="R721:R724"/>
    <mergeCell ref="R725:R728"/>
    <mergeCell ref="R753:R756"/>
    <mergeCell ref="Q725:Q728"/>
    <mergeCell ref="P753:P756"/>
    <mergeCell ref="M844:M847"/>
    <mergeCell ref="T725:T728"/>
    <mergeCell ref="S753:S756"/>
    <mergeCell ref="T753:T756"/>
    <mergeCell ref="S769:S772"/>
    <mergeCell ref="T769:T772"/>
    <mergeCell ref="O769:O772"/>
    <mergeCell ref="Q769:Q772"/>
    <mergeCell ref="Q753:Q756"/>
    <mergeCell ref="O741:O744"/>
    <mergeCell ref="I1222:I1225"/>
    <mergeCell ref="J1222:J1225"/>
    <mergeCell ref="O1222:O1225"/>
    <mergeCell ref="V2410:V2413"/>
    <mergeCell ref="W2410:W2413"/>
    <mergeCell ref="U2410:U2413"/>
    <mergeCell ref="Y2410:Y2413"/>
    <mergeCell ref="P2410:P2413"/>
    <mergeCell ref="Q2410:Q2413"/>
    <mergeCell ref="R2410:R2413"/>
    <mergeCell ref="X2414:X2417"/>
    <mergeCell ref="L2410:L2413"/>
    <mergeCell ref="M2410:M2413"/>
    <mergeCell ref="N2410:N2413"/>
    <mergeCell ref="O2410:O2413"/>
    <mergeCell ref="X2410:X2413"/>
    <mergeCell ref="L2414:L2417"/>
    <mergeCell ref="M2414:M2417"/>
    <mergeCell ref="N2414:N2417"/>
    <mergeCell ref="O2414:O2417"/>
    <mergeCell ref="U2414:U2417"/>
    <mergeCell ref="V2414:V2417"/>
    <mergeCell ref="Y2414:Y2417"/>
    <mergeCell ref="W2414:W2417"/>
    <mergeCell ref="P2414:P2417"/>
    <mergeCell ref="Q2414:Q2417"/>
    <mergeCell ref="R2414:R2417"/>
    <mergeCell ref="R2418:R2421"/>
    <mergeCell ref="U2418:U2421"/>
    <mergeCell ref="W2398:W2401"/>
    <mergeCell ref="X2398:X2401"/>
    <mergeCell ref="Y2398:Y2401"/>
    <mergeCell ref="W2394:W2397"/>
    <mergeCell ref="X2394:X2397"/>
    <mergeCell ref="Y2394:Y2397"/>
    <mergeCell ref="B2402:B2405"/>
    <mergeCell ref="C2402:C2405"/>
    <mergeCell ref="D2402:D2405"/>
    <mergeCell ref="E2402:E2405"/>
    <mergeCell ref="F2402:F2405"/>
    <mergeCell ref="U2398:U2401"/>
    <mergeCell ref="B2398:B2401"/>
    <mergeCell ref="C2398:C2401"/>
    <mergeCell ref="D2398:D2401"/>
    <mergeCell ref="E2398:E2401"/>
    <mergeCell ref="P2402:P2405"/>
    <mergeCell ref="Q2402:Q2405"/>
    <mergeCell ref="R2402:R2405"/>
    <mergeCell ref="U2402:U2405"/>
    <mergeCell ref="V2402:V2405"/>
    <mergeCell ref="G2402:G2405"/>
    <mergeCell ref="L2402:L2405"/>
    <mergeCell ref="M2402:M2405"/>
    <mergeCell ref="N2402:N2405"/>
    <mergeCell ref="O2402:O2405"/>
    <mergeCell ref="G2406:G2409"/>
    <mergeCell ref="L2406:L2409"/>
    <mergeCell ref="M2406:M2409"/>
    <mergeCell ref="N2406:N2409"/>
    <mergeCell ref="O2406:O2409"/>
    <mergeCell ref="P2406:P2409"/>
    <mergeCell ref="X2406:X2409"/>
    <mergeCell ref="Y2406:Y2409"/>
    <mergeCell ref="W2402:W2405"/>
    <mergeCell ref="X2402:X2405"/>
    <mergeCell ref="Y2402:Y2405"/>
    <mergeCell ref="B2406:B2409"/>
    <mergeCell ref="C2406:C2409"/>
    <mergeCell ref="D2406:D2409"/>
    <mergeCell ref="E2406:E2409"/>
    <mergeCell ref="F2406:F2409"/>
    <mergeCell ref="U2406:U2409"/>
    <mergeCell ref="V2406:V2409"/>
    <mergeCell ref="W2406:W2409"/>
    <mergeCell ref="Q2406:Q2409"/>
    <mergeCell ref="R2406:R2409"/>
    <mergeCell ref="B2394:B2397"/>
    <mergeCell ref="C2394:C2397"/>
    <mergeCell ref="D2394:D2397"/>
    <mergeCell ref="E2394:E2397"/>
    <mergeCell ref="F2394:F2397"/>
    <mergeCell ref="U2394:U2397"/>
    <mergeCell ref="V2394:V2397"/>
    <mergeCell ref="G2394:G2397"/>
    <mergeCell ref="L2394:L2397"/>
    <mergeCell ref="M2394:M2397"/>
    <mergeCell ref="N2394:N2397"/>
    <mergeCell ref="O2394:O2397"/>
    <mergeCell ref="Q2357:Q2360"/>
    <mergeCell ref="G2357:G2360"/>
    <mergeCell ref="P2398:P2401"/>
    <mergeCell ref="Q2398:Q2401"/>
    <mergeCell ref="R2398:R2401"/>
    <mergeCell ref="P2394:P2397"/>
    <mergeCell ref="Q2394:Q2397"/>
    <mergeCell ref="R2394:R2397"/>
    <mergeCell ref="F2398:F2401"/>
    <mergeCell ref="G2398:G2401"/>
    <mergeCell ref="L2398:L2401"/>
    <mergeCell ref="M2398:M2401"/>
    <mergeCell ref="N2398:N2401"/>
    <mergeCell ref="O2398:O2401"/>
    <mergeCell ref="V2398:V2401"/>
    <mergeCell ref="C2389:C2392"/>
    <mergeCell ref="D2389:D2392"/>
    <mergeCell ref="E2389:E2392"/>
    <mergeCell ref="F2389:F2392"/>
    <mergeCell ref="G2389:G2392"/>
    <mergeCell ref="L2389:L2392"/>
    <mergeCell ref="B2361:B2364"/>
    <mergeCell ref="C2361:C2364"/>
    <mergeCell ref="D2361:D2364"/>
    <mergeCell ref="E2361:E2364"/>
    <mergeCell ref="F2361:F2364"/>
    <mergeCell ref="F2369:F2372"/>
    <mergeCell ref="M2389:M2392"/>
    <mergeCell ref="N2389:N2392"/>
    <mergeCell ref="O2389:O2392"/>
    <mergeCell ref="P2389:P2392"/>
    <mergeCell ref="X2389:X2392"/>
    <mergeCell ref="Y2389:Y2392"/>
    <mergeCell ref="U2389:U2392"/>
    <mergeCell ref="V2389:V2392"/>
    <mergeCell ref="R2357:R2360"/>
    <mergeCell ref="U2357:U2360"/>
    <mergeCell ref="V2357:V2360"/>
    <mergeCell ref="W2357:W2360"/>
    <mergeCell ref="X2357:X2360"/>
    <mergeCell ref="Y2357:Y2360"/>
    <mergeCell ref="L2357:L2360"/>
    <mergeCell ref="M2357:M2360"/>
    <mergeCell ref="N2357:N2360"/>
    <mergeCell ref="O2357:O2360"/>
    <mergeCell ref="P2357:P2360"/>
    <mergeCell ref="W2389:W2392"/>
    <mergeCell ref="Q2389:Q2392"/>
    <mergeCell ref="R2389:R2392"/>
    <mergeCell ref="R2369:R2372"/>
    <mergeCell ref="U2369:U2372"/>
    <mergeCell ref="B2377:B2380"/>
    <mergeCell ref="C2377:C2380"/>
    <mergeCell ref="D2377:D2380"/>
    <mergeCell ref="E2377:E2380"/>
    <mergeCell ref="F2377:F2380"/>
    <mergeCell ref="X2373:X2376"/>
    <mergeCell ref="O2373:O2376"/>
    <mergeCell ref="P2373:P2376"/>
    <mergeCell ref="W2377:W2380"/>
    <mergeCell ref="G2377:G2380"/>
    <mergeCell ref="L2377:L2380"/>
    <mergeCell ref="M2377:M2380"/>
    <mergeCell ref="N2377:N2380"/>
    <mergeCell ref="O2377:O2380"/>
    <mergeCell ref="G2381:G2384"/>
    <mergeCell ref="L2381:L2384"/>
    <mergeCell ref="M2381:M2384"/>
    <mergeCell ref="N2381:N2384"/>
    <mergeCell ref="O2381:O2384"/>
    <mergeCell ref="P2377:P2380"/>
    <mergeCell ref="N2385:N2388"/>
    <mergeCell ref="X2377:X2380"/>
    <mergeCell ref="Y2377:Y2380"/>
    <mergeCell ref="W2369:W2372"/>
    <mergeCell ref="X2369:X2372"/>
    <mergeCell ref="Y2369:Y2372"/>
    <mergeCell ref="Q2377:Q2380"/>
    <mergeCell ref="R2377:R2380"/>
    <mergeCell ref="U2377:U2380"/>
    <mergeCell ref="V2377:V2380"/>
    <mergeCell ref="Y2385:Y2388"/>
    <mergeCell ref="B2381:B2384"/>
    <mergeCell ref="C2381:C2384"/>
    <mergeCell ref="D2381:D2384"/>
    <mergeCell ref="E2381:E2384"/>
    <mergeCell ref="F2381:F2384"/>
    <mergeCell ref="Q2385:Q2388"/>
    <mergeCell ref="G2385:G2388"/>
    <mergeCell ref="L2385:L2388"/>
    <mergeCell ref="M2385:M2388"/>
    <mergeCell ref="W2381:W2384"/>
    <mergeCell ref="X2381:X2384"/>
    <mergeCell ref="Y2381:Y2384"/>
    <mergeCell ref="P2381:P2384"/>
    <mergeCell ref="Q2381:Q2384"/>
    <mergeCell ref="R2381:R2384"/>
    <mergeCell ref="U2381:U2384"/>
    <mergeCell ref="V2381:V2384"/>
    <mergeCell ref="O2385:O2388"/>
    <mergeCell ref="P2385:P2388"/>
    <mergeCell ref="U2385:U2388"/>
    <mergeCell ref="V2385:V2388"/>
    <mergeCell ref="W2385:W2388"/>
    <mergeCell ref="X2385:X2388"/>
    <mergeCell ref="R2385:R2388"/>
    <mergeCell ref="B2385:B2388"/>
    <mergeCell ref="C2385:C2388"/>
    <mergeCell ref="D2385:D2388"/>
    <mergeCell ref="E2385:E2388"/>
    <mergeCell ref="F2385:F2388"/>
    <mergeCell ref="O2369:O2372"/>
    <mergeCell ref="B2369:B2372"/>
    <mergeCell ref="C2369:C2372"/>
    <mergeCell ref="D2369:D2372"/>
    <mergeCell ref="M2353:M2356"/>
    <mergeCell ref="N2353:N2356"/>
    <mergeCell ref="O2353:O2356"/>
    <mergeCell ref="P2353:P2356"/>
    <mergeCell ref="Q2353:Q2356"/>
    <mergeCell ref="R2353:R2356"/>
    <mergeCell ref="W2349:W2352"/>
    <mergeCell ref="X2349:X2352"/>
    <mergeCell ref="Y2349:Y2352"/>
    <mergeCell ref="B2353:B2356"/>
    <mergeCell ref="C2353:C2356"/>
    <mergeCell ref="D2353:D2356"/>
    <mergeCell ref="E2353:E2356"/>
    <mergeCell ref="F2353:F2356"/>
    <mergeCell ref="G2353:G2356"/>
    <mergeCell ref="L2353:L2356"/>
    <mergeCell ref="U2353:U2356"/>
    <mergeCell ref="V2353:V2356"/>
    <mergeCell ref="W2353:W2356"/>
    <mergeCell ref="X2353:X2356"/>
    <mergeCell ref="Y2353:Y2356"/>
    <mergeCell ref="Q2373:Q2376"/>
    <mergeCell ref="R2373:R2376"/>
    <mergeCell ref="U2373:U2376"/>
    <mergeCell ref="V2373:V2376"/>
    <mergeCell ref="W2373:W2376"/>
    <mergeCell ref="Y2373:Y2376"/>
    <mergeCell ref="B2373:B2376"/>
    <mergeCell ref="C2373:C2376"/>
    <mergeCell ref="D2373:D2376"/>
    <mergeCell ref="E2373:E2376"/>
    <mergeCell ref="F2373:F2376"/>
    <mergeCell ref="G2373:G2376"/>
    <mergeCell ref="L2373:L2376"/>
    <mergeCell ref="M2373:M2376"/>
    <mergeCell ref="N2373:N2376"/>
    <mergeCell ref="E2369:E2372"/>
    <mergeCell ref="V2369:V2372"/>
    <mergeCell ref="Y2361:Y2364"/>
    <mergeCell ref="R2361:R2364"/>
    <mergeCell ref="U2361:U2364"/>
    <mergeCell ref="V2361:V2364"/>
    <mergeCell ref="W2361:W2364"/>
    <mergeCell ref="Y2365:Y2368"/>
    <mergeCell ref="W2365:W2368"/>
    <mergeCell ref="X2365:X2368"/>
    <mergeCell ref="X2361:X2364"/>
    <mergeCell ref="G2369:G2372"/>
    <mergeCell ref="L2369:L2372"/>
    <mergeCell ref="M2369:M2372"/>
    <mergeCell ref="N2369:N2372"/>
    <mergeCell ref="Q2361:Q2364"/>
    <mergeCell ref="P2369:P2372"/>
    <mergeCell ref="Q2369:Q2372"/>
    <mergeCell ref="P2365:P2368"/>
    <mergeCell ref="G2361:G2364"/>
    <mergeCell ref="L2361:L2364"/>
    <mergeCell ref="M2361:M2364"/>
    <mergeCell ref="N2361:N2364"/>
    <mergeCell ref="O2361:O2364"/>
    <mergeCell ref="P2361:P2364"/>
    <mergeCell ref="B2365:B2368"/>
    <mergeCell ref="C2365:C2368"/>
    <mergeCell ref="D2365:D2368"/>
    <mergeCell ref="P2345:P2348"/>
    <mergeCell ref="Q2345:Q2348"/>
    <mergeCell ref="R2345:R2348"/>
    <mergeCell ref="P2341:P2344"/>
    <mergeCell ref="Q2341:Q2344"/>
    <mergeCell ref="R2341:R2344"/>
    <mergeCell ref="F2345:F2348"/>
    <mergeCell ref="G2345:G2348"/>
    <mergeCell ref="L2345:L2348"/>
    <mergeCell ref="M2345:M2348"/>
    <mergeCell ref="N2345:N2348"/>
    <mergeCell ref="O2345:O2348"/>
    <mergeCell ref="V2345:V2348"/>
    <mergeCell ref="W2345:W2348"/>
    <mergeCell ref="X2345:X2348"/>
    <mergeCell ref="Y2345:Y2348"/>
    <mergeCell ref="W2341:W2344"/>
    <mergeCell ref="X2341:X2344"/>
    <mergeCell ref="Y2341:Y2344"/>
    <mergeCell ref="B2349:B2352"/>
    <mergeCell ref="C2349:C2352"/>
    <mergeCell ref="D2349:D2352"/>
    <mergeCell ref="E2349:E2352"/>
    <mergeCell ref="F2349:F2352"/>
    <mergeCell ref="U2345:U2348"/>
    <mergeCell ref="B2345:B2348"/>
    <mergeCell ref="C2345:C2348"/>
    <mergeCell ref="D2345:D2348"/>
    <mergeCell ref="E2345:E2348"/>
    <mergeCell ref="P2349:P2352"/>
    <mergeCell ref="Q2349:Q2352"/>
    <mergeCell ref="R2349:R2352"/>
    <mergeCell ref="U2349:U2352"/>
    <mergeCell ref="V2349:V2352"/>
    <mergeCell ref="G2349:G2352"/>
    <mergeCell ref="L2349:L2352"/>
    <mergeCell ref="M2349:M2352"/>
    <mergeCell ref="N2349:N2352"/>
    <mergeCell ref="O2349:O2352"/>
    <mergeCell ref="P2337:P2340"/>
    <mergeCell ref="Q2337:Q2340"/>
    <mergeCell ref="R2337:R2340"/>
    <mergeCell ref="P2333:P2336"/>
    <mergeCell ref="Q2333:Q2336"/>
    <mergeCell ref="R2333:R2336"/>
    <mergeCell ref="F2337:F2340"/>
    <mergeCell ref="G2337:G2340"/>
    <mergeCell ref="L2337:L2340"/>
    <mergeCell ref="M2337:M2340"/>
    <mergeCell ref="N2337:N2340"/>
    <mergeCell ref="O2337:O2340"/>
    <mergeCell ref="V2337:V2340"/>
    <mergeCell ref="W2337:W2340"/>
    <mergeCell ref="X2337:X2340"/>
    <mergeCell ref="Y2337:Y2340"/>
    <mergeCell ref="W2333:W2336"/>
    <mergeCell ref="X2333:X2336"/>
    <mergeCell ref="Y2333:Y2336"/>
    <mergeCell ref="B2341:B2344"/>
    <mergeCell ref="C2341:C2344"/>
    <mergeCell ref="D2341:D2344"/>
    <mergeCell ref="E2341:E2344"/>
    <mergeCell ref="F2341:F2344"/>
    <mergeCell ref="U2337:U2340"/>
    <mergeCell ref="B2337:B2340"/>
    <mergeCell ref="C2337:C2340"/>
    <mergeCell ref="D2337:D2340"/>
    <mergeCell ref="E2337:E2340"/>
    <mergeCell ref="U2341:U2344"/>
    <mergeCell ref="V2341:V2344"/>
    <mergeCell ref="G2341:G2344"/>
    <mergeCell ref="L2341:L2344"/>
    <mergeCell ref="M2341:M2344"/>
    <mergeCell ref="N2341:N2344"/>
    <mergeCell ref="O2341:O2344"/>
    <mergeCell ref="P2329:P2332"/>
    <mergeCell ref="Q2329:Q2332"/>
    <mergeCell ref="R2329:R2332"/>
    <mergeCell ref="P2325:P2328"/>
    <mergeCell ref="Q2325:Q2328"/>
    <mergeCell ref="R2325:R2328"/>
    <mergeCell ref="F2329:F2332"/>
    <mergeCell ref="G2329:G2332"/>
    <mergeCell ref="L2329:L2332"/>
    <mergeCell ref="M2329:M2332"/>
    <mergeCell ref="N2329:N2332"/>
    <mergeCell ref="O2329:O2332"/>
    <mergeCell ref="V2329:V2332"/>
    <mergeCell ref="W2329:W2332"/>
    <mergeCell ref="X2329:X2332"/>
    <mergeCell ref="Y2329:Y2332"/>
    <mergeCell ref="W2325:W2328"/>
    <mergeCell ref="X2325:X2328"/>
    <mergeCell ref="Y2325:Y2328"/>
    <mergeCell ref="B2333:B2336"/>
    <mergeCell ref="C2333:C2336"/>
    <mergeCell ref="D2333:D2336"/>
    <mergeCell ref="E2333:E2336"/>
    <mergeCell ref="F2333:F2336"/>
    <mergeCell ref="U2329:U2332"/>
    <mergeCell ref="B2329:B2332"/>
    <mergeCell ref="C2329:C2332"/>
    <mergeCell ref="D2329:D2332"/>
    <mergeCell ref="E2329:E2332"/>
    <mergeCell ref="U2333:U2336"/>
    <mergeCell ref="V2333:V2336"/>
    <mergeCell ref="G2333:G2336"/>
    <mergeCell ref="L2333:L2336"/>
    <mergeCell ref="M2333:M2336"/>
    <mergeCell ref="N2333:N2336"/>
    <mergeCell ref="O2333:O2336"/>
    <mergeCell ref="E2321:E2324"/>
    <mergeCell ref="F2321:F2324"/>
    <mergeCell ref="G2321:G2324"/>
    <mergeCell ref="R2317:R2320"/>
    <mergeCell ref="U2317:U2320"/>
    <mergeCell ref="V2317:V2320"/>
    <mergeCell ref="U2321:U2324"/>
    <mergeCell ref="V2321:V2324"/>
    <mergeCell ref="W2321:W2324"/>
    <mergeCell ref="X2321:X2324"/>
    <mergeCell ref="Y2321:Y2324"/>
    <mergeCell ref="L2321:L2324"/>
    <mergeCell ref="M2321:M2324"/>
    <mergeCell ref="N2321:N2324"/>
    <mergeCell ref="O2321:O2324"/>
    <mergeCell ref="P2321:P2324"/>
    <mergeCell ref="B2325:B2328"/>
    <mergeCell ref="C2325:C2328"/>
    <mergeCell ref="D2325:D2328"/>
    <mergeCell ref="E2325:E2328"/>
    <mergeCell ref="F2325:F2328"/>
    <mergeCell ref="R2321:R2324"/>
    <mergeCell ref="Q2321:Q2324"/>
    <mergeCell ref="B2321:B2324"/>
    <mergeCell ref="C2321:C2324"/>
    <mergeCell ref="D2321:D2324"/>
    <mergeCell ref="U2325:U2328"/>
    <mergeCell ref="V2325:V2328"/>
    <mergeCell ref="G2325:G2328"/>
    <mergeCell ref="L2325:L2328"/>
    <mergeCell ref="M2325:M2328"/>
    <mergeCell ref="N2325:N2328"/>
    <mergeCell ref="O2325:O2328"/>
    <mergeCell ref="B2313:B2316"/>
    <mergeCell ref="C2313:C2316"/>
    <mergeCell ref="D2313:D2316"/>
    <mergeCell ref="E2313:E2316"/>
    <mergeCell ref="F2313:F2316"/>
    <mergeCell ref="G2313:G2316"/>
    <mergeCell ref="L2313:L2316"/>
    <mergeCell ref="M2313:M2316"/>
    <mergeCell ref="N2313:N2316"/>
    <mergeCell ref="O2313:O2316"/>
    <mergeCell ref="P2313:P2316"/>
    <mergeCell ref="Q2313:Q2316"/>
    <mergeCell ref="R2313:R2316"/>
    <mergeCell ref="U2313:U2316"/>
    <mergeCell ref="V2313:V2316"/>
    <mergeCell ref="W2313:W2316"/>
    <mergeCell ref="X2313:X2316"/>
    <mergeCell ref="Y2313:Y2316"/>
    <mergeCell ref="B2317:B2320"/>
    <mergeCell ref="C2317:C2320"/>
    <mergeCell ref="D2317:D2320"/>
    <mergeCell ref="E2317:E2320"/>
    <mergeCell ref="F2317:F2320"/>
    <mergeCell ref="G2317:G2320"/>
    <mergeCell ref="W2317:W2320"/>
    <mergeCell ref="X2317:X2320"/>
    <mergeCell ref="Y2317:Y2320"/>
    <mergeCell ref="L2317:L2320"/>
    <mergeCell ref="M2317:M2320"/>
    <mergeCell ref="N2317:N2320"/>
    <mergeCell ref="O2317:O2320"/>
    <mergeCell ref="P2317:P2320"/>
    <mergeCell ref="Q2317:Q2320"/>
    <mergeCell ref="B2305:B2308"/>
    <mergeCell ref="C2305:C2308"/>
    <mergeCell ref="D2305:D2308"/>
    <mergeCell ref="E2305:E2308"/>
    <mergeCell ref="F2305:F2308"/>
    <mergeCell ref="G2305:G2308"/>
    <mergeCell ref="L2305:L2308"/>
    <mergeCell ref="M2305:M2308"/>
    <mergeCell ref="N2305:N2308"/>
    <mergeCell ref="O2305:O2308"/>
    <mergeCell ref="P2305:P2308"/>
    <mergeCell ref="Q2305:Q2308"/>
    <mergeCell ref="R2305:R2308"/>
    <mergeCell ref="U2305:U2308"/>
    <mergeCell ref="V2305:V2308"/>
    <mergeCell ref="W2305:W2308"/>
    <mergeCell ref="X2305:X2308"/>
    <mergeCell ref="Y2305:Y2308"/>
    <mergeCell ref="B2309:B2312"/>
    <mergeCell ref="C2309:C2312"/>
    <mergeCell ref="D2309:D2312"/>
    <mergeCell ref="E2309:E2312"/>
    <mergeCell ref="F2309:F2312"/>
    <mergeCell ref="G2309:G2312"/>
    <mergeCell ref="L2309:L2312"/>
    <mergeCell ref="M2309:M2312"/>
    <mergeCell ref="N2309:N2312"/>
    <mergeCell ref="O2309:O2312"/>
    <mergeCell ref="P2309:P2312"/>
    <mergeCell ref="Q2309:Q2312"/>
    <mergeCell ref="R2309:R2312"/>
    <mergeCell ref="U2309:U2312"/>
    <mergeCell ref="V2309:V2312"/>
    <mergeCell ref="W2309:W2312"/>
    <mergeCell ref="X2309:X2312"/>
    <mergeCell ref="Y2309:Y2312"/>
    <mergeCell ref="B2297:B2300"/>
    <mergeCell ref="C2297:C2300"/>
    <mergeCell ref="D2297:D2300"/>
    <mergeCell ref="E2297:E2300"/>
    <mergeCell ref="F2297:F2300"/>
    <mergeCell ref="G2297:G2300"/>
    <mergeCell ref="L2297:L2300"/>
    <mergeCell ref="M2297:M2300"/>
    <mergeCell ref="N2297:N2300"/>
    <mergeCell ref="O2297:O2300"/>
    <mergeCell ref="P2297:P2300"/>
    <mergeCell ref="Q2297:Q2300"/>
    <mergeCell ref="R2297:R2300"/>
    <mergeCell ref="U2297:U2300"/>
    <mergeCell ref="V2297:V2300"/>
    <mergeCell ref="W2297:W2300"/>
    <mergeCell ref="X2297:X2300"/>
    <mergeCell ref="Y2297:Y2300"/>
    <mergeCell ref="B2301:B2304"/>
    <mergeCell ref="C2301:C2304"/>
    <mergeCell ref="D2301:D2304"/>
    <mergeCell ref="E2301:E2304"/>
    <mergeCell ref="F2301:F2304"/>
    <mergeCell ref="G2301:G2304"/>
    <mergeCell ref="L2301:L2304"/>
    <mergeCell ref="M2301:M2304"/>
    <mergeCell ref="N2301:N2304"/>
    <mergeCell ref="O2301:O2304"/>
    <mergeCell ref="P2301:P2304"/>
    <mergeCell ref="Q2301:Q2304"/>
    <mergeCell ref="R2301:R2304"/>
    <mergeCell ref="U2301:U2304"/>
    <mergeCell ref="V2301:V2304"/>
    <mergeCell ref="W2301:W2304"/>
    <mergeCell ref="X2301:X2304"/>
    <mergeCell ref="Y2301:Y2304"/>
    <mergeCell ref="B2289:B2292"/>
    <mergeCell ref="C2289:C2292"/>
    <mergeCell ref="D2289:D2292"/>
    <mergeCell ref="E2289:E2292"/>
    <mergeCell ref="F2289:F2292"/>
    <mergeCell ref="G2289:G2292"/>
    <mergeCell ref="L2289:L2292"/>
    <mergeCell ref="M2289:M2292"/>
    <mergeCell ref="N2289:N2292"/>
    <mergeCell ref="O2289:O2292"/>
    <mergeCell ref="P2289:P2292"/>
    <mergeCell ref="Q2289:Q2292"/>
    <mergeCell ref="R2289:R2292"/>
    <mergeCell ref="U2289:U2292"/>
    <mergeCell ref="V2289:V2292"/>
    <mergeCell ref="W2289:W2292"/>
    <mergeCell ref="X2289:X2292"/>
    <mergeCell ref="Y2289:Y2292"/>
    <mergeCell ref="B2293:B2296"/>
    <mergeCell ref="C2293:C2296"/>
    <mergeCell ref="D2293:D2296"/>
    <mergeCell ref="E2293:E2296"/>
    <mergeCell ref="F2293:F2296"/>
    <mergeCell ref="G2293:G2296"/>
    <mergeCell ref="L2293:L2296"/>
    <mergeCell ref="M2293:M2296"/>
    <mergeCell ref="N2293:N2296"/>
    <mergeCell ref="O2293:O2296"/>
    <mergeCell ref="P2293:P2296"/>
    <mergeCell ref="Q2293:Q2296"/>
    <mergeCell ref="R2293:R2296"/>
    <mergeCell ref="U2293:U2296"/>
    <mergeCell ref="V2293:V2296"/>
    <mergeCell ref="W2293:W2296"/>
    <mergeCell ref="X2293:X2296"/>
    <mergeCell ref="Y2293:Y2296"/>
    <mergeCell ref="W2277:W2280"/>
    <mergeCell ref="X2277:X2280"/>
    <mergeCell ref="Y2277:Y2280"/>
    <mergeCell ref="B2281:B2284"/>
    <mergeCell ref="C2281:C2284"/>
    <mergeCell ref="D2281:D2284"/>
    <mergeCell ref="E2281:E2284"/>
    <mergeCell ref="F2281:F2284"/>
    <mergeCell ref="G2281:G2284"/>
    <mergeCell ref="L2281:L2284"/>
    <mergeCell ref="M2281:M2284"/>
    <mergeCell ref="N2281:N2284"/>
    <mergeCell ref="O2281:O2284"/>
    <mergeCell ref="P2281:P2284"/>
    <mergeCell ref="Q2281:Q2284"/>
    <mergeCell ref="R2281:R2284"/>
    <mergeCell ref="U2281:U2284"/>
    <mergeCell ref="V2281:V2284"/>
    <mergeCell ref="W2281:W2284"/>
    <mergeCell ref="X2281:X2284"/>
    <mergeCell ref="Y2281:Y2284"/>
    <mergeCell ref="B2285:B2288"/>
    <mergeCell ref="C2285:C2288"/>
    <mergeCell ref="D2285:D2288"/>
    <mergeCell ref="E2285:E2288"/>
    <mergeCell ref="F2285:F2288"/>
    <mergeCell ref="G2285:G2288"/>
    <mergeCell ref="L2285:L2288"/>
    <mergeCell ref="M2285:M2288"/>
    <mergeCell ref="N2285:N2288"/>
    <mergeCell ref="O2285:O2288"/>
    <mergeCell ref="P2285:P2288"/>
    <mergeCell ref="Q2285:Q2288"/>
    <mergeCell ref="R2285:R2288"/>
    <mergeCell ref="U2285:U2288"/>
    <mergeCell ref="V2285:V2288"/>
    <mergeCell ref="W2285:W2288"/>
    <mergeCell ref="X2285:X2288"/>
    <mergeCell ref="Y2285:Y2288"/>
    <mergeCell ref="V52:V55"/>
    <mergeCell ref="P80:P83"/>
    <mergeCell ref="Q80:Q83"/>
    <mergeCell ref="R80:R83"/>
    <mergeCell ref="S80:S83"/>
    <mergeCell ref="T80:T83"/>
    <mergeCell ref="U80:U83"/>
    <mergeCell ref="V80:V83"/>
    <mergeCell ref="P52:P55"/>
    <mergeCell ref="Q52:Q55"/>
    <mergeCell ref="B2277:B2280"/>
    <mergeCell ref="C2277:C2280"/>
    <mergeCell ref="D2277:D2280"/>
    <mergeCell ref="E2277:E2280"/>
    <mergeCell ref="F2277:F2280"/>
    <mergeCell ref="G2277:G2280"/>
    <mergeCell ref="L2277:L2280"/>
    <mergeCell ref="M2277:M2280"/>
    <mergeCell ref="N2277:N2280"/>
    <mergeCell ref="O2277:O2280"/>
    <mergeCell ref="P2277:P2280"/>
    <mergeCell ref="Q2277:Q2280"/>
    <mergeCell ref="R2277:R2280"/>
    <mergeCell ref="U2277:U2280"/>
    <mergeCell ref="V2277:V2280"/>
    <mergeCell ref="P1222:P1225"/>
    <mergeCell ref="Q1222:Q1225"/>
    <mergeCell ref="R1222:R1225"/>
    <mergeCell ref="U1222:U1225"/>
    <mergeCell ref="B1226:B1229"/>
    <mergeCell ref="C1226:C1229"/>
    <mergeCell ref="D1226:D1229"/>
    <mergeCell ref="E1226:E1229"/>
    <mergeCell ref="F1226:F1229"/>
    <mergeCell ref="G1222:G1225"/>
    <mergeCell ref="G1226:G1229"/>
    <mergeCell ref="H1226:H1229"/>
    <mergeCell ref="I1226:I1229"/>
    <mergeCell ref="J1226:J1229"/>
    <mergeCell ref="O1226:O1229"/>
    <mergeCell ref="P1226:P1229"/>
    <mergeCell ref="Q1226:Q1229"/>
    <mergeCell ref="R1226:R1229"/>
    <mergeCell ref="S1226:S1229"/>
    <mergeCell ref="T1226:T1229"/>
    <mergeCell ref="U1226:U1229"/>
    <mergeCell ref="B1234:B1237"/>
    <mergeCell ref="C1234:C1237"/>
    <mergeCell ref="D1234:D1237"/>
    <mergeCell ref="E1234:E1237"/>
    <mergeCell ref="F1234:F1237"/>
    <mergeCell ref="H1234:H1237"/>
    <mergeCell ref="I1234:I1237"/>
    <mergeCell ref="B1459:B1462"/>
    <mergeCell ref="F1455:F1458"/>
    <mergeCell ref="G1455:G1458"/>
    <mergeCell ref="H1455:H1458"/>
    <mergeCell ref="I1455:I1458"/>
    <mergeCell ref="D1451:D1454"/>
    <mergeCell ref="E1451:E1454"/>
    <mergeCell ref="F1451:F1454"/>
    <mergeCell ref="G1451:G1454"/>
    <mergeCell ref="H1451:H1454"/>
    <mergeCell ref="I1451:I1454"/>
    <mergeCell ref="M1566:M1569"/>
    <mergeCell ref="N1566:N1569"/>
    <mergeCell ref="O1566:O1569"/>
    <mergeCell ref="P1566:P1569"/>
    <mergeCell ref="Q1566:Q1569"/>
    <mergeCell ref="R1566:R1569"/>
    <mergeCell ref="O836:O839"/>
    <mergeCell ref="Q836:Q839"/>
    <mergeCell ref="R836:R839"/>
    <mergeCell ref="K40:K43"/>
    <mergeCell ref="P12:P15"/>
    <mergeCell ref="Q12:Q15"/>
    <mergeCell ref="J12:J15"/>
    <mergeCell ref="J36:J39"/>
    <mergeCell ref="J40:J43"/>
    <mergeCell ref="P32:P35"/>
    <mergeCell ref="P36:P39"/>
    <mergeCell ref="Q36:Q39"/>
    <mergeCell ref="R12:R15"/>
    <mergeCell ref="S12:S15"/>
    <mergeCell ref="P20:P23"/>
    <mergeCell ref="Q20:Q23"/>
    <mergeCell ref="R20:R23"/>
    <mergeCell ref="S20:S23"/>
    <mergeCell ref="T12:T15"/>
    <mergeCell ref="U12:U15"/>
    <mergeCell ref="V12:V15"/>
    <mergeCell ref="P16:P19"/>
    <mergeCell ref="Q16:Q19"/>
    <mergeCell ref="R16:R19"/>
    <mergeCell ref="S16:S19"/>
    <mergeCell ref="T16:T19"/>
    <mergeCell ref="U16:U19"/>
    <mergeCell ref="V16:V19"/>
    <mergeCell ref="U20:U23"/>
    <mergeCell ref="V20:V23"/>
    <mergeCell ref="P24:P27"/>
    <mergeCell ref="Q24:Q27"/>
    <mergeCell ref="R24:R27"/>
    <mergeCell ref="S24:S27"/>
    <mergeCell ref="T24:T27"/>
    <mergeCell ref="U24:U27"/>
    <mergeCell ref="V24:V27"/>
    <mergeCell ref="P40:P43"/>
    <mergeCell ref="Q40:Q43"/>
    <mergeCell ref="R40:R43"/>
    <mergeCell ref="S40:S43"/>
    <mergeCell ref="T40:T43"/>
    <mergeCell ref="T20:T23"/>
    <mergeCell ref="S28:S31"/>
    <mergeCell ref="S32:S35"/>
    <mergeCell ref="U40:U43"/>
    <mergeCell ref="V32:V35"/>
    <mergeCell ref="R52:R55"/>
    <mergeCell ref="S52:S55"/>
    <mergeCell ref="T52:T55"/>
    <mergeCell ref="U52:U55"/>
    <mergeCell ref="U36:U39"/>
    <mergeCell ref="S36:S39"/>
    <mergeCell ref="R36:R39"/>
    <mergeCell ref="T36:T39"/>
    <mergeCell ref="S44:S47"/>
    <mergeCell ref="V36:V39"/>
    <mergeCell ref="V40:V43"/>
    <mergeCell ref="R1538:R1541"/>
    <mergeCell ref="O1542:O1545"/>
    <mergeCell ref="P1542:P1545"/>
    <mergeCell ref="Q1542:Q1545"/>
    <mergeCell ref="R1542:R1545"/>
    <mergeCell ref="N1546:N1549"/>
    <mergeCell ref="O1546:O1549"/>
    <mergeCell ref="P1546:P1549"/>
    <mergeCell ref="Q1546:Q1549"/>
    <mergeCell ref="R1546:R1549"/>
    <mergeCell ref="M1550:M1553"/>
    <mergeCell ref="N1550:N1553"/>
    <mergeCell ref="O1550:O1553"/>
    <mergeCell ref="P1550:P1553"/>
    <mergeCell ref="Q1550:Q1553"/>
    <mergeCell ref="R1550:R1553"/>
    <mergeCell ref="M1554:M1557"/>
    <mergeCell ref="N1554:N1557"/>
    <mergeCell ref="O1554:O1557"/>
    <mergeCell ref="P1554:P1557"/>
    <mergeCell ref="Q1554:Q1557"/>
    <mergeCell ref="R1554:R1557"/>
    <mergeCell ref="N1558:N1561"/>
    <mergeCell ref="O1558:O1561"/>
    <mergeCell ref="P1558:P1561"/>
    <mergeCell ref="Q1558:Q1561"/>
    <mergeCell ref="R1558:R1561"/>
    <mergeCell ref="M1562:M1565"/>
    <mergeCell ref="N1562:N1565"/>
    <mergeCell ref="O1562:O1565"/>
    <mergeCell ref="P1562:P1565"/>
    <mergeCell ref="Q1562:Q1565"/>
    <mergeCell ref="R1562:R1565"/>
    <mergeCell ref="B2270:B2273"/>
    <mergeCell ref="C278:C281"/>
    <mergeCell ref="D278:D281"/>
    <mergeCell ref="E278:E281"/>
    <mergeCell ref="E706:E709"/>
    <mergeCell ref="L1759:L1762"/>
    <mergeCell ref="D2138:D2141"/>
    <mergeCell ref="E2138:E2141"/>
    <mergeCell ref="G2138:G2141"/>
    <mergeCell ref="G1806:G1809"/>
    <mergeCell ref="Y104:Y107"/>
    <mergeCell ref="I246:I249"/>
    <mergeCell ref="H246:H249"/>
    <mergeCell ref="G246:G249"/>
    <mergeCell ref="F246:F249"/>
    <mergeCell ref="N1747:N1750"/>
    <mergeCell ref="O1747:O1750"/>
    <mergeCell ref="O1743:O1746"/>
    <mergeCell ref="R1585:R1588"/>
    <mergeCell ref="L1589:L1592"/>
    <mergeCell ref="G1802:G1805"/>
    <mergeCell ref="M1747:M1750"/>
    <mergeCell ref="R1759:R1762"/>
    <mergeCell ref="R1751:R1754"/>
    <mergeCell ref="L1755:L1758"/>
    <mergeCell ref="M1810:M1813"/>
    <mergeCell ref="Q1747:Q1750"/>
    <mergeCell ref="R1747:R1750"/>
    <mergeCell ref="L1751:L1754"/>
    <mergeCell ref="M1751:M1754"/>
    <mergeCell ref="N1751:N1754"/>
    <mergeCell ref="O1751:O1754"/>
    <mergeCell ref="P1751:P1754"/>
    <mergeCell ref="Q1751:Q1754"/>
    <mergeCell ref="L1747:L1750"/>
    <mergeCell ref="M1755:M1758"/>
    <mergeCell ref="N1755:N1758"/>
    <mergeCell ref="O1755:O1758"/>
    <mergeCell ref="P1755:P1758"/>
    <mergeCell ref="Q1755:Q1758"/>
    <mergeCell ref="R1755:R1758"/>
    <mergeCell ref="N1763:N1766"/>
    <mergeCell ref="O1763:O1766"/>
    <mergeCell ref="P1763:P1766"/>
    <mergeCell ref="Q1763:Q1766"/>
    <mergeCell ref="N1759:N1762"/>
    <mergeCell ref="O1759:O1762"/>
    <mergeCell ref="P1759:P1762"/>
    <mergeCell ref="Q1759:Q1762"/>
    <mergeCell ref="L1767:L1770"/>
    <mergeCell ref="M1767:M1770"/>
    <mergeCell ref="N1767:N1770"/>
    <mergeCell ref="O1767:O1770"/>
    <mergeCell ref="P1767:P1770"/>
    <mergeCell ref="Q1767:Q1770"/>
    <mergeCell ref="R1767:R1770"/>
    <mergeCell ref="L1763:L1766"/>
    <mergeCell ref="M1763:M1766"/>
    <mergeCell ref="Q1775:Q1778"/>
    <mergeCell ref="R1775:R1778"/>
    <mergeCell ref="L1771:L1774"/>
    <mergeCell ref="M1771:M1774"/>
    <mergeCell ref="N1771:N1774"/>
    <mergeCell ref="O1771:O1774"/>
    <mergeCell ref="AJ354:AJ357"/>
    <mergeCell ref="AK354:AK357"/>
    <mergeCell ref="X342:X345"/>
    <mergeCell ref="X346:X349"/>
    <mergeCell ref="X354:X357"/>
    <mergeCell ref="Y326:Y329"/>
    <mergeCell ref="Y330:Y333"/>
    <mergeCell ref="Y342:Y345"/>
    <mergeCell ref="X278:X281"/>
    <mergeCell ref="X282:X285"/>
    <mergeCell ref="X286:X289"/>
    <mergeCell ref="X294:X297"/>
    <mergeCell ref="X298:X301"/>
    <mergeCell ref="P354:P357"/>
    <mergeCell ref="T354:T357"/>
    <mergeCell ref="U354:U357"/>
    <mergeCell ref="V354:V357"/>
    <mergeCell ref="W354:W357"/>
    <mergeCell ref="S354:S357"/>
    <mergeCell ref="J354:J357"/>
    <mergeCell ref="K354:K357"/>
    <mergeCell ref="F698:F701"/>
    <mergeCell ref="G698:G701"/>
    <mergeCell ref="F706:F709"/>
    <mergeCell ref="G354:G357"/>
    <mergeCell ref="H354:H357"/>
    <mergeCell ref="I354:I357"/>
    <mergeCell ref="F354:F357"/>
    <mergeCell ref="F702:F705"/>
    <mergeCell ref="D694:D697"/>
    <mergeCell ref="B2138:B2141"/>
    <mergeCell ref="C2138:C2141"/>
    <mergeCell ref="C706:C709"/>
    <mergeCell ref="B702:B705"/>
    <mergeCell ref="C702:C705"/>
    <mergeCell ref="B737:B740"/>
    <mergeCell ref="C737:C740"/>
    <mergeCell ref="F694:F697"/>
    <mergeCell ref="B354:B357"/>
    <mergeCell ref="C354:C357"/>
    <mergeCell ref="D354:D357"/>
    <mergeCell ref="E354:E357"/>
    <mergeCell ref="B706:B709"/>
    <mergeCell ref="B694:B697"/>
    <mergeCell ref="C694:C697"/>
    <mergeCell ref="E694:E697"/>
    <mergeCell ref="B698:B701"/>
    <mergeCell ref="C698:C701"/>
    <mergeCell ref="Y2138:Y2141"/>
    <mergeCell ref="O2138:O2141"/>
    <mergeCell ref="F2138:F2141"/>
    <mergeCell ref="P2138:P2141"/>
    <mergeCell ref="Q2138:Q2141"/>
    <mergeCell ref="R2138:R2141"/>
    <mergeCell ref="U2138:U2141"/>
    <mergeCell ref="X2138:X2141"/>
    <mergeCell ref="R1763:R1766"/>
    <mergeCell ref="P1771:P1774"/>
    <mergeCell ref="R1779:R1782"/>
    <mergeCell ref="Q1771:Q1774"/>
    <mergeCell ref="N1779:N1782"/>
    <mergeCell ref="O1779:O1782"/>
    <mergeCell ref="P1779:P1782"/>
    <mergeCell ref="P813:P816"/>
    <mergeCell ref="S8:S11"/>
    <mergeCell ref="Y8:Y11"/>
    <mergeCell ref="Y278:Y281"/>
    <mergeCell ref="J122:J125"/>
    <mergeCell ref="K278:K281"/>
    <mergeCell ref="P278:P281"/>
    <mergeCell ref="Q278:Q281"/>
    <mergeCell ref="R278:R281"/>
    <mergeCell ref="M438:M441"/>
    <mergeCell ref="AJ278:AJ281"/>
    <mergeCell ref="T278:T281"/>
    <mergeCell ref="W278:W281"/>
    <mergeCell ref="U278:U281"/>
    <mergeCell ref="V278:V281"/>
    <mergeCell ref="M434:M437"/>
    <mergeCell ref="W330:W333"/>
    <mergeCell ref="W334:W337"/>
    <mergeCell ref="W342:W345"/>
    <mergeCell ref="W346:W349"/>
    <mergeCell ref="M442:M445"/>
    <mergeCell ref="M446:M449"/>
    <mergeCell ref="S278:S281"/>
    <mergeCell ref="M450:M453"/>
    <mergeCell ref="S294:S297"/>
    <mergeCell ref="P298:P301"/>
    <mergeCell ref="Q298:Q301"/>
    <mergeCell ref="R298:R301"/>
    <mergeCell ref="Q354:Q357"/>
    <mergeCell ref="R354:R357"/>
    <mergeCell ref="M454:M457"/>
    <mergeCell ref="M458:M461"/>
    <mergeCell ref="P282:P285"/>
    <mergeCell ref="W198:W201"/>
    <mergeCell ref="W202:W205"/>
    <mergeCell ref="W206:W209"/>
    <mergeCell ref="W210:W213"/>
    <mergeCell ref="W222:W225"/>
    <mergeCell ref="W226:W229"/>
    <mergeCell ref="W298:W301"/>
    <mergeCell ref="W230:W233"/>
    <mergeCell ref="W234:W237"/>
    <mergeCell ref="W246:W249"/>
    <mergeCell ref="W250:W253"/>
    <mergeCell ref="W270:W273"/>
    <mergeCell ref="W274:W277"/>
    <mergeCell ref="W182:W185"/>
    <mergeCell ref="W282:W285"/>
    <mergeCell ref="W286:W289"/>
    <mergeCell ref="W294:W297"/>
    <mergeCell ref="J262:J265"/>
    <mergeCell ref="K262:K265"/>
    <mergeCell ref="P262:P265"/>
    <mergeCell ref="AJ262:AJ265"/>
    <mergeCell ref="S262:S265"/>
    <mergeCell ref="T262:T265"/>
    <mergeCell ref="U262:U265"/>
    <mergeCell ref="V262:V265"/>
    <mergeCell ref="W262:W265"/>
    <mergeCell ref="X8:X11"/>
    <mergeCell ref="X28:X31"/>
    <mergeCell ref="X44:X47"/>
    <mergeCell ref="X72:X75"/>
    <mergeCell ref="X76:X79"/>
    <mergeCell ref="Y354:Y357"/>
    <mergeCell ref="J350:J353"/>
    <mergeCell ref="I350:I353"/>
    <mergeCell ref="F170:F173"/>
    <mergeCell ref="G170:G173"/>
    <mergeCell ref="I170:I173"/>
    <mergeCell ref="AJ170:AJ173"/>
    <mergeCell ref="X170:X173"/>
    <mergeCell ref="P44:P47"/>
    <mergeCell ref="T28:T31"/>
    <mergeCell ref="R28:R31"/>
    <mergeCell ref="W122:W125"/>
    <mergeCell ref="W170:W173"/>
    <mergeCell ref="X88:X91"/>
    <mergeCell ref="X92:X95"/>
    <mergeCell ref="X96:X99"/>
    <mergeCell ref="AK170:AK173"/>
    <mergeCell ref="AJ122:AJ125"/>
    <mergeCell ref="V170:V173"/>
    <mergeCell ref="Y170:Y173"/>
    <mergeCell ref="AK122:AK125"/>
    <mergeCell ref="E8:E11"/>
    <mergeCell ref="F8:F11"/>
    <mergeCell ref="G8:G11"/>
    <mergeCell ref="H8:H11"/>
    <mergeCell ref="V8:V11"/>
    <mergeCell ref="J8:J11"/>
    <mergeCell ref="K8:K11"/>
    <mergeCell ref="T8:T11"/>
    <mergeCell ref="U8:U11"/>
    <mergeCell ref="F278:F281"/>
    <mergeCell ref="G278:G281"/>
    <mergeCell ref="H278:H281"/>
    <mergeCell ref="Q8:Q11"/>
    <mergeCell ref="R8:R11"/>
    <mergeCell ref="R262:R265"/>
    <mergeCell ref="G262:G265"/>
    <mergeCell ref="H262:H265"/>
    <mergeCell ref="I262:I265"/>
    <mergeCell ref="AK262:AK265"/>
    <mergeCell ref="X84:X87"/>
    <mergeCell ref="X206:X209"/>
    <mergeCell ref="X104:X107"/>
    <mergeCell ref="X222:X225"/>
    <mergeCell ref="X182:X185"/>
    <mergeCell ref="X334:X337"/>
    <mergeCell ref="X230:X233"/>
    <mergeCell ref="X234:X237"/>
    <mergeCell ref="X246:X249"/>
    <mergeCell ref="X250:X253"/>
    <mergeCell ref="X262:X265"/>
    <mergeCell ref="X322:X325"/>
    <mergeCell ref="E104:E107"/>
    <mergeCell ref="F104:F107"/>
    <mergeCell ref="G104:G107"/>
    <mergeCell ref="W104:W107"/>
    <mergeCell ref="R104:R107"/>
    <mergeCell ref="S104:S107"/>
    <mergeCell ref="T104:T107"/>
    <mergeCell ref="U104:U107"/>
    <mergeCell ref="H104:H107"/>
    <mergeCell ref="I104:I107"/>
    <mergeCell ref="J104:J107"/>
    <mergeCell ref="K104:K107"/>
    <mergeCell ref="P104:P107"/>
    <mergeCell ref="M478:M481"/>
    <mergeCell ref="M486:M489"/>
    <mergeCell ref="M494:M497"/>
    <mergeCell ref="M498:M501"/>
    <mergeCell ref="M502:M505"/>
    <mergeCell ref="M490:M493"/>
    <mergeCell ref="V2138:V2141"/>
    <mergeCell ref="N1743:N1746"/>
    <mergeCell ref="P1747:P1750"/>
    <mergeCell ref="M470:M473"/>
    <mergeCell ref="V2164:V2167"/>
    <mergeCell ref="Y2164:Y2167"/>
    <mergeCell ref="B2168:B2171"/>
    <mergeCell ref="C2168:C2171"/>
    <mergeCell ref="D2168:D2171"/>
    <mergeCell ref="E2168:E2171"/>
    <mergeCell ref="F2168:F2171"/>
    <mergeCell ref="M2164:M2167"/>
    <mergeCell ref="M474:M477"/>
    <mergeCell ref="G2168:G2171"/>
    <mergeCell ref="Y122:Y125"/>
    <mergeCell ref="G122:G125"/>
    <mergeCell ref="H122:H125"/>
    <mergeCell ref="I122:I125"/>
    <mergeCell ref="M462:M465"/>
    <mergeCell ref="V234:V237"/>
    <mergeCell ref="Q170:Q173"/>
    <mergeCell ref="Q198:Q201"/>
    <mergeCell ref="M466:M469"/>
    <mergeCell ref="R198:R201"/>
    <mergeCell ref="J278:J281"/>
    <mergeCell ref="R234:R237"/>
    <mergeCell ref="R246:R249"/>
    <mergeCell ref="R270:R273"/>
    <mergeCell ref="R274:R277"/>
    <mergeCell ref="Q234:Q237"/>
    <mergeCell ref="P202:P205"/>
    <mergeCell ref="Q206:Q209"/>
    <mergeCell ref="K206:K209"/>
    <mergeCell ref="V230:V233"/>
    <mergeCell ref="E170:E173"/>
    <mergeCell ref="C134:C137"/>
    <mergeCell ref="D134:D137"/>
    <mergeCell ref="H350:H353"/>
    <mergeCell ref="G350:G353"/>
    <mergeCell ref="R170:R173"/>
    <mergeCell ref="R282:R285"/>
    <mergeCell ref="R350:R353"/>
    <mergeCell ref="Q350:Q353"/>
    <mergeCell ref="C314:C317"/>
    <mergeCell ref="B122:B125"/>
    <mergeCell ref="C122:C125"/>
    <mergeCell ref="D122:D125"/>
    <mergeCell ref="E122:E125"/>
    <mergeCell ref="B170:B173"/>
    <mergeCell ref="C170:C173"/>
    <mergeCell ref="D170:D173"/>
    <mergeCell ref="B246:B249"/>
    <mergeCell ref="B310:B313"/>
    <mergeCell ref="B350:B353"/>
    <mergeCell ref="K170:K173"/>
    <mergeCell ref="P170:P173"/>
    <mergeCell ref="B278:B281"/>
    <mergeCell ref="P350:P353"/>
    <mergeCell ref="M558:M561"/>
    <mergeCell ref="G710:G713"/>
    <mergeCell ref="M706:M709"/>
    <mergeCell ref="L698:L701"/>
    <mergeCell ref="G686:G689"/>
    <mergeCell ref="M698:M701"/>
    <mergeCell ref="M694:M697"/>
    <mergeCell ref="G702:G705"/>
    <mergeCell ref="X2164:X2167"/>
    <mergeCell ref="R2164:R2167"/>
    <mergeCell ref="Y2160:Y2163"/>
    <mergeCell ref="M710:M713"/>
    <mergeCell ref="G2164:G2167"/>
    <mergeCell ref="G2160:G2163"/>
    <mergeCell ref="N2138:N2141"/>
    <mergeCell ref="O717:O720"/>
    <mergeCell ref="O729:O732"/>
    <mergeCell ref="L2164:L2167"/>
    <mergeCell ref="M550:M553"/>
    <mergeCell ref="M562:M565"/>
    <mergeCell ref="M566:M569"/>
    <mergeCell ref="U2164:U2167"/>
    <mergeCell ref="W2164:W2167"/>
    <mergeCell ref="Q1779:Q1782"/>
    <mergeCell ref="R1771:R1774"/>
    <mergeCell ref="N1783:N1786"/>
    <mergeCell ref="O1783:O1786"/>
    <mergeCell ref="P1783:P1786"/>
    <mergeCell ref="Q1783:Q1786"/>
    <mergeCell ref="L1775:L1778"/>
    <mergeCell ref="M1775:M1778"/>
    <mergeCell ref="N1775:N1778"/>
    <mergeCell ref="O1775:O1778"/>
    <mergeCell ref="P1775:P1778"/>
    <mergeCell ref="R1783:R1786"/>
    <mergeCell ref="L1779:L1782"/>
    <mergeCell ref="M1779:M1782"/>
    <mergeCell ref="N1787:N1790"/>
    <mergeCell ref="O1787:O1790"/>
    <mergeCell ref="P1787:P1790"/>
    <mergeCell ref="Q1787:Q1790"/>
    <mergeCell ref="R1787:R1790"/>
    <mergeCell ref="L1783:L1786"/>
    <mergeCell ref="M1783:M1786"/>
    <mergeCell ref="L1585:L1588"/>
    <mergeCell ref="M1585:M1588"/>
    <mergeCell ref="N1585:N1588"/>
    <mergeCell ref="O1585:O1588"/>
    <mergeCell ref="P1585:P1588"/>
    <mergeCell ref="Q1589:Q1592"/>
    <mergeCell ref="R1589:R1592"/>
    <mergeCell ref="O1597:O1600"/>
    <mergeCell ref="Q813:Q816"/>
    <mergeCell ref="R813:R816"/>
    <mergeCell ref="S813:S816"/>
    <mergeCell ref="T813:T816"/>
    <mergeCell ref="N809:N812"/>
    <mergeCell ref="O809:O812"/>
    <mergeCell ref="N1597:N1600"/>
    <mergeCell ref="M1609:M1612"/>
    <mergeCell ref="N1609:N1612"/>
    <mergeCell ref="O1609:O1612"/>
    <mergeCell ref="P1609:P1612"/>
    <mergeCell ref="M1605:M1608"/>
    <mergeCell ref="X1858:X1861"/>
    <mergeCell ref="X1902:X1905"/>
    <mergeCell ref="X1898:X1901"/>
    <mergeCell ref="X1894:X1897"/>
    <mergeCell ref="X1890:X1893"/>
    <mergeCell ref="X1886:X1889"/>
    <mergeCell ref="X1882:X1885"/>
    <mergeCell ref="X1830:X1833"/>
    <mergeCell ref="X1826:X1829"/>
    <mergeCell ref="Y1854:Y1857"/>
    <mergeCell ref="Y1850:Y1853"/>
    <mergeCell ref="X1838:X1841"/>
    <mergeCell ref="X1834:X1837"/>
    <mergeCell ref="Y1878:Y1881"/>
    <mergeCell ref="Y1830:Y1833"/>
    <mergeCell ref="Y1834:Y1837"/>
    <mergeCell ref="Y1838:Y1841"/>
    <mergeCell ref="Y1842:Y1845"/>
    <mergeCell ref="Y1814:Y1817"/>
    <mergeCell ref="X1878:X1881"/>
    <mergeCell ref="X1874:X1877"/>
    <mergeCell ref="X1870:X1873"/>
    <mergeCell ref="X1866:X1869"/>
    <mergeCell ref="X1862:X1865"/>
    <mergeCell ref="X1854:X1857"/>
    <mergeCell ref="X1850:X1853"/>
    <mergeCell ref="X1846:X1849"/>
    <mergeCell ref="X1842:X1845"/>
    <mergeCell ref="T6:V6"/>
    <mergeCell ref="U76:U79"/>
    <mergeCell ref="W8:W11"/>
    <mergeCell ref="X1624:X1627"/>
    <mergeCell ref="X1640:X1643"/>
    <mergeCell ref="X1244:X1247"/>
    <mergeCell ref="X1335:X1338"/>
    <mergeCell ref="V282:V285"/>
    <mergeCell ref="V286:V289"/>
    <mergeCell ref="V294:V297"/>
    <mergeCell ref="X1814:X1817"/>
    <mergeCell ref="X1802:X1805"/>
    <mergeCell ref="X1794:X1797"/>
    <mergeCell ref="X1810:X1813"/>
    <mergeCell ref="X1806:X1809"/>
    <mergeCell ref="T122:T125"/>
    <mergeCell ref="U170:U173"/>
    <mergeCell ref="Y198:Y201"/>
    <mergeCell ref="Y202:Y205"/>
    <mergeCell ref="X198:X201"/>
    <mergeCell ref="X202:X205"/>
    <mergeCell ref="X210:X213"/>
    <mergeCell ref="Y76:Y79"/>
    <mergeCell ref="Y182:Y185"/>
    <mergeCell ref="X100:X103"/>
    <mergeCell ref="X108:X111"/>
    <mergeCell ref="X122:X125"/>
    <mergeCell ref="Y1707:Y1710"/>
    <mergeCell ref="Y1711:Y1714"/>
    <mergeCell ref="V250:V253"/>
    <mergeCell ref="X314:X317"/>
    <mergeCell ref="W322:W325"/>
    <mergeCell ref="W310:W313"/>
    <mergeCell ref="W314:W317"/>
    <mergeCell ref="X326:X329"/>
    <mergeCell ref="X330:X333"/>
    <mergeCell ref="I2198:I2201"/>
    <mergeCell ref="I2202:I2205"/>
    <mergeCell ref="I2174:I2177"/>
    <mergeCell ref="I2178:I2181"/>
    <mergeCell ref="I2182:I2185"/>
    <mergeCell ref="I2186:I2189"/>
    <mergeCell ref="W2130:W2133"/>
    <mergeCell ref="X2122:X2125"/>
    <mergeCell ref="X2118:X2121"/>
    <mergeCell ref="X2114:X2117"/>
    <mergeCell ref="X2110:X2113"/>
    <mergeCell ref="X2106:X2109"/>
    <mergeCell ref="X2102:X2105"/>
    <mergeCell ref="X2070:X2073"/>
    <mergeCell ref="X2066:X2069"/>
    <mergeCell ref="X2062:X2065"/>
    <mergeCell ref="X2058:X2061"/>
    <mergeCell ref="X2054:X2057"/>
    <mergeCell ref="X2050:X2053"/>
    <mergeCell ref="X2046:X2049"/>
    <mergeCell ref="X2042:X2045"/>
    <mergeCell ref="X2038:X2041"/>
    <mergeCell ref="X2034:X2037"/>
    <mergeCell ref="X2030:X2033"/>
    <mergeCell ref="X2026:X2029"/>
    <mergeCell ref="X2022:X2025"/>
    <mergeCell ref="X2018:X2021"/>
    <mergeCell ref="X2014:X2017"/>
    <mergeCell ref="X2010:X2013"/>
    <mergeCell ref="X2006:X2009"/>
    <mergeCell ref="X2002:X2005"/>
    <mergeCell ref="X1998:X2001"/>
    <mergeCell ref="X1994:X1997"/>
    <mergeCell ref="W2160:W2163"/>
    <mergeCell ref="X2160:X2163"/>
    <mergeCell ref="W2138:W2141"/>
    <mergeCell ref="S2178:S2181"/>
    <mergeCell ref="T2178:T2181"/>
    <mergeCell ref="N2174:N2177"/>
    <mergeCell ref="O2174:O2177"/>
    <mergeCell ref="P2174:P2177"/>
    <mergeCell ref="Q2174:Q2177"/>
    <mergeCell ref="R2174:R2177"/>
    <mergeCell ref="S2174:S2177"/>
    <mergeCell ref="P2182:P2185"/>
    <mergeCell ref="Q2182:Q2185"/>
    <mergeCell ref="R2182:R2185"/>
    <mergeCell ref="S2182:S2185"/>
    <mergeCell ref="T2174:T2177"/>
    <mergeCell ref="N2178:N2181"/>
    <mergeCell ref="O2178:O2181"/>
    <mergeCell ref="P2178:P2181"/>
    <mergeCell ref="Q2178:Q2181"/>
    <mergeCell ref="R2178:R2181"/>
    <mergeCell ref="T2182:T2185"/>
    <mergeCell ref="N2186:N2189"/>
    <mergeCell ref="O2186:O2189"/>
    <mergeCell ref="P2186:P2189"/>
    <mergeCell ref="Q2186:Q2189"/>
    <mergeCell ref="R2186:R2189"/>
    <mergeCell ref="S2186:S2189"/>
    <mergeCell ref="T2186:T2189"/>
    <mergeCell ref="N2182:N2185"/>
    <mergeCell ref="O2182:O2185"/>
    <mergeCell ref="B6:B7"/>
    <mergeCell ref="B28:B31"/>
    <mergeCell ref="C28:C31"/>
    <mergeCell ref="D28:D31"/>
    <mergeCell ref="E28:E31"/>
    <mergeCell ref="F28:F31"/>
    <mergeCell ref="D6:K6"/>
    <mergeCell ref="K28:K31"/>
    <mergeCell ref="B8:B11"/>
    <mergeCell ref="I8:I11"/>
    <mergeCell ref="B314:B317"/>
    <mergeCell ref="D350:D353"/>
    <mergeCell ref="R342:R345"/>
    <mergeCell ref="K346:K349"/>
    <mergeCell ref="H342:H345"/>
    <mergeCell ref="Q346:Q349"/>
    <mergeCell ref="R346:R349"/>
    <mergeCell ref="K350:K353"/>
    <mergeCell ref="P342:P345"/>
    <mergeCell ref="Q314:Q317"/>
    <mergeCell ref="C310:C313"/>
    <mergeCell ref="D310:D313"/>
    <mergeCell ref="F350:F353"/>
    <mergeCell ref="I346:I349"/>
    <mergeCell ref="J346:J349"/>
    <mergeCell ref="E350:E353"/>
    <mergeCell ref="G310:G313"/>
    <mergeCell ref="H310:H313"/>
    <mergeCell ref="I310:I313"/>
    <mergeCell ref="J310:J313"/>
    <mergeCell ref="I2190:I2193"/>
    <mergeCell ref="I2194:I2197"/>
    <mergeCell ref="M1739:M1742"/>
    <mergeCell ref="M1794:M1797"/>
    <mergeCell ref="M1691:M1694"/>
    <mergeCell ref="M1695:M1698"/>
    <mergeCell ref="M1699:M1702"/>
    <mergeCell ref="M1759:M1762"/>
    <mergeCell ref="M1830:M1833"/>
    <mergeCell ref="M1930:M1933"/>
    <mergeCell ref="C350:C353"/>
    <mergeCell ref="I28:I31"/>
    <mergeCell ref="J28:J31"/>
    <mergeCell ref="J314:J317"/>
    <mergeCell ref="K44:K47"/>
    <mergeCell ref="K76:K79"/>
    <mergeCell ref="K122:K125"/>
    <mergeCell ref="P122:P125"/>
    <mergeCell ref="M976:M979"/>
    <mergeCell ref="R122:R125"/>
    <mergeCell ref="G682:G685"/>
    <mergeCell ref="O682:O685"/>
    <mergeCell ref="M582:M585"/>
    <mergeCell ref="M682:M685"/>
    <mergeCell ref="M514:M517"/>
    <mergeCell ref="M522:M525"/>
    <mergeCell ref="M526:M529"/>
    <mergeCell ref="J1035:J1038"/>
    <mergeCell ref="G1263:G1266"/>
    <mergeCell ref="G1244:G1247"/>
    <mergeCell ref="G1259:G1262"/>
    <mergeCell ref="G1255:G1258"/>
    <mergeCell ref="J1039:J1042"/>
    <mergeCell ref="J1043:J1046"/>
    <mergeCell ref="Q44:Q47"/>
    <mergeCell ref="Y44:Y47"/>
    <mergeCell ref="V88:V91"/>
    <mergeCell ref="Q88:Q91"/>
    <mergeCell ref="T72:T75"/>
    <mergeCell ref="S92:S95"/>
    <mergeCell ref="U28:U31"/>
    <mergeCell ref="U44:U47"/>
    <mergeCell ref="U84:U87"/>
    <mergeCell ref="U72:U75"/>
    <mergeCell ref="V198:V201"/>
    <mergeCell ref="T44:T47"/>
    <mergeCell ref="V72:V75"/>
    <mergeCell ref="U32:U35"/>
    <mergeCell ref="T32:T35"/>
    <mergeCell ref="V84:V87"/>
    <mergeCell ref="V122:V125"/>
    <mergeCell ref="U88:U91"/>
    <mergeCell ref="U96:U99"/>
    <mergeCell ref="V104:V107"/>
    <mergeCell ref="S88:S91"/>
    <mergeCell ref="U122:U125"/>
    <mergeCell ref="S122:S125"/>
    <mergeCell ref="T100:T103"/>
    <mergeCell ref="V100:V103"/>
    <mergeCell ref="V108:V111"/>
    <mergeCell ref="L6:S6"/>
    <mergeCell ref="P28:P31"/>
    <mergeCell ref="C8:C11"/>
    <mergeCell ref="D8:D11"/>
    <mergeCell ref="V44:V47"/>
    <mergeCell ref="V28:V31"/>
    <mergeCell ref="Q28:Q31"/>
    <mergeCell ref="J44:J47"/>
    <mergeCell ref="H28:H31"/>
    <mergeCell ref="P8:P11"/>
    <mergeCell ref="C104:C107"/>
    <mergeCell ref="D104:D107"/>
    <mergeCell ref="H12:H15"/>
    <mergeCell ref="I12:I15"/>
    <mergeCell ref="H16:H19"/>
    <mergeCell ref="I16:I19"/>
    <mergeCell ref="H20:H23"/>
    <mergeCell ref="I20:I23"/>
    <mergeCell ref="H24:H27"/>
    <mergeCell ref="I24:I27"/>
    <mergeCell ref="H36:H39"/>
    <mergeCell ref="I36:I39"/>
    <mergeCell ref="H40:H43"/>
    <mergeCell ref="I40:I43"/>
    <mergeCell ref="H52:H55"/>
    <mergeCell ref="I52:I55"/>
    <mergeCell ref="I48:I51"/>
    <mergeCell ref="H44:H47"/>
    <mergeCell ref="I44:I47"/>
    <mergeCell ref="K12:K15"/>
    <mergeCell ref="J16:J19"/>
    <mergeCell ref="K16:K19"/>
    <mergeCell ref="J20:J23"/>
    <mergeCell ref="K20:K23"/>
    <mergeCell ref="J32:J35"/>
    <mergeCell ref="J24:J27"/>
    <mergeCell ref="K24:K27"/>
    <mergeCell ref="K36:K39"/>
    <mergeCell ref="Y314:Y317"/>
    <mergeCell ref="R84:R87"/>
    <mergeCell ref="T88:T91"/>
    <mergeCell ref="S210:S213"/>
    <mergeCell ref="S170:S173"/>
    <mergeCell ref="Y322:Y325"/>
    <mergeCell ref="Y274:Y277"/>
    <mergeCell ref="Y298:Y301"/>
    <mergeCell ref="U182:U185"/>
    <mergeCell ref="V182:V185"/>
    <mergeCell ref="S182:S185"/>
    <mergeCell ref="Y230:Y233"/>
    <mergeCell ref="Y234:Y237"/>
    <mergeCell ref="Y294:Y297"/>
    <mergeCell ref="Y250:Y253"/>
    <mergeCell ref="J72:J75"/>
    <mergeCell ref="H72:H75"/>
    <mergeCell ref="H88:H91"/>
    <mergeCell ref="I88:I91"/>
    <mergeCell ref="J88:J91"/>
    <mergeCell ref="J84:J87"/>
    <mergeCell ref="C182:C185"/>
    <mergeCell ref="C88:C91"/>
    <mergeCell ref="Y222:Y225"/>
    <mergeCell ref="R206:R209"/>
    <mergeCell ref="V210:V213"/>
    <mergeCell ref="P198:P201"/>
    <mergeCell ref="T170:T173"/>
    <mergeCell ref="S198:S201"/>
    <mergeCell ref="T210:T213"/>
    <mergeCell ref="Y210:Y213"/>
    <mergeCell ref="B88:B91"/>
    <mergeCell ref="Q182:Q185"/>
    <mergeCell ref="R182:R185"/>
    <mergeCell ref="B198:B201"/>
    <mergeCell ref="C198:C201"/>
    <mergeCell ref="D198:D201"/>
    <mergeCell ref="F88:F91"/>
    <mergeCell ref="G182:G185"/>
    <mergeCell ref="J182:J185"/>
    <mergeCell ref="Q122:Q125"/>
    <mergeCell ref="B84:B87"/>
    <mergeCell ref="D182:D185"/>
    <mergeCell ref="F122:F125"/>
    <mergeCell ref="E182:E185"/>
    <mergeCell ref="F182:F185"/>
    <mergeCell ref="Y246:Y249"/>
    <mergeCell ref="H84:H87"/>
    <mergeCell ref="K84:K87"/>
    <mergeCell ref="P182:P185"/>
    <mergeCell ref="K182:K185"/>
    <mergeCell ref="B76:B79"/>
    <mergeCell ref="C76:C79"/>
    <mergeCell ref="D76:D79"/>
    <mergeCell ref="E76:E79"/>
    <mergeCell ref="F76:F79"/>
    <mergeCell ref="J76:J79"/>
    <mergeCell ref="V76:V79"/>
    <mergeCell ref="I76:I79"/>
    <mergeCell ref="S76:S79"/>
    <mergeCell ref="C72:C75"/>
    <mergeCell ref="S72:S75"/>
    <mergeCell ref="D72:D75"/>
    <mergeCell ref="E72:E75"/>
    <mergeCell ref="T76:T79"/>
    <mergeCell ref="C84:C87"/>
    <mergeCell ref="P76:P79"/>
    <mergeCell ref="Q76:Q79"/>
    <mergeCell ref="Q72:Q75"/>
    <mergeCell ref="F72:F75"/>
    <mergeCell ref="G72:G75"/>
    <mergeCell ref="I84:I87"/>
    <mergeCell ref="D84:D87"/>
    <mergeCell ref="E84:E87"/>
    <mergeCell ref="F84:F87"/>
    <mergeCell ref="G84:G87"/>
    <mergeCell ref="K88:K91"/>
    <mergeCell ref="S84:S87"/>
    <mergeCell ref="D88:D91"/>
    <mergeCell ref="K100:K103"/>
    <mergeCell ref="G88:G91"/>
    <mergeCell ref="H92:H95"/>
    <mergeCell ref="I92:I95"/>
    <mergeCell ref="S100:S103"/>
    <mergeCell ref="E198:E201"/>
    <mergeCell ref="P88:P91"/>
    <mergeCell ref="P92:P95"/>
    <mergeCell ref="Q84:Q87"/>
    <mergeCell ref="P84:P87"/>
    <mergeCell ref="T206:T209"/>
    <mergeCell ref="J92:J95"/>
    <mergeCell ref="H182:H185"/>
    <mergeCell ref="I182:I185"/>
    <mergeCell ref="H170:H173"/>
    <mergeCell ref="Y286:Y289"/>
    <mergeCell ref="T84:T87"/>
    <mergeCell ref="R88:R91"/>
    <mergeCell ref="T198:T201"/>
    <mergeCell ref="T182:T185"/>
    <mergeCell ref="I72:I75"/>
    <mergeCell ref="R72:R75"/>
    <mergeCell ref="R76:R79"/>
    <mergeCell ref="G76:G79"/>
    <mergeCell ref="H76:H79"/>
    <mergeCell ref="V126:V129"/>
    <mergeCell ref="X274:X277"/>
    <mergeCell ref="V226:V229"/>
    <mergeCell ref="Y206:Y209"/>
    <mergeCell ref="Y226:Y229"/>
    <mergeCell ref="Y282:Y285"/>
    <mergeCell ref="Y262:Y265"/>
    <mergeCell ref="K190:K193"/>
    <mergeCell ref="K194:K197"/>
    <mergeCell ref="H218:H221"/>
    <mergeCell ref="I218:I221"/>
    <mergeCell ref="J210:J213"/>
    <mergeCell ref="P210:P213"/>
    <mergeCell ref="Q210:Q213"/>
    <mergeCell ref="R210:R213"/>
    <mergeCell ref="K210:K213"/>
    <mergeCell ref="T234:T237"/>
    <mergeCell ref="R230:R233"/>
    <mergeCell ref="T230:T233"/>
    <mergeCell ref="S230:S233"/>
    <mergeCell ref="D226:D229"/>
    <mergeCell ref="E226:E229"/>
    <mergeCell ref="F226:F229"/>
    <mergeCell ref="G226:G229"/>
    <mergeCell ref="U206:U209"/>
    <mergeCell ref="V202:V205"/>
    <mergeCell ref="U202:U205"/>
    <mergeCell ref="H206:H209"/>
    <mergeCell ref="I206:I209"/>
    <mergeCell ref="J206:J209"/>
    <mergeCell ref="P206:P209"/>
    <mergeCell ref="K202:K205"/>
    <mergeCell ref="J202:J205"/>
    <mergeCell ref="D206:D209"/>
    <mergeCell ref="E206:E209"/>
    <mergeCell ref="F206:F209"/>
    <mergeCell ref="G206:G209"/>
    <mergeCell ref="H202:H205"/>
    <mergeCell ref="I202:I205"/>
    <mergeCell ref="J170:J173"/>
    <mergeCell ref="R202:R205"/>
    <mergeCell ref="T202:T205"/>
    <mergeCell ref="Q202:Q205"/>
    <mergeCell ref="B202:B205"/>
    <mergeCell ref="C202:C205"/>
    <mergeCell ref="D202:D205"/>
    <mergeCell ref="E202:E205"/>
    <mergeCell ref="F202:F205"/>
    <mergeCell ref="G202:G205"/>
    <mergeCell ref="F198:F201"/>
    <mergeCell ref="G198:G201"/>
    <mergeCell ref="H198:H201"/>
    <mergeCell ref="I198:I201"/>
    <mergeCell ref="J198:J201"/>
    <mergeCell ref="K198:K201"/>
    <mergeCell ref="B186:B189"/>
    <mergeCell ref="F174:F177"/>
    <mergeCell ref="G174:G177"/>
    <mergeCell ref="H174:H177"/>
    <mergeCell ref="I174:I177"/>
    <mergeCell ref="J174:J177"/>
    <mergeCell ref="K174:K177"/>
    <mergeCell ref="P174:P177"/>
    <mergeCell ref="Q174:Q177"/>
    <mergeCell ref="R174:R177"/>
    <mergeCell ref="S174:S177"/>
    <mergeCell ref="T174:T177"/>
    <mergeCell ref="U174:U177"/>
    <mergeCell ref="V174:V177"/>
    <mergeCell ref="E178:E181"/>
    <mergeCell ref="T226:T229"/>
    <mergeCell ref="V222:V225"/>
    <mergeCell ref="S222:S225"/>
    <mergeCell ref="T222:T225"/>
    <mergeCell ref="X226:X229"/>
    <mergeCell ref="D230:D233"/>
    <mergeCell ref="E230:E233"/>
    <mergeCell ref="F230:F233"/>
    <mergeCell ref="G230:G233"/>
    <mergeCell ref="I226:I229"/>
    <mergeCell ref="Q230:Q233"/>
    <mergeCell ref="J222:J225"/>
    <mergeCell ref="P222:P225"/>
    <mergeCell ref="Q222:Q225"/>
    <mergeCell ref="K222:K225"/>
    <mergeCell ref="I230:I233"/>
    <mergeCell ref="K230:K233"/>
    <mergeCell ref="J230:J233"/>
    <mergeCell ref="P230:P233"/>
    <mergeCell ref="R222:R225"/>
    <mergeCell ref="P226:P229"/>
    <mergeCell ref="Q226:Q229"/>
    <mergeCell ref="R226:R229"/>
    <mergeCell ref="K226:K229"/>
    <mergeCell ref="D222:D225"/>
    <mergeCell ref="E222:E225"/>
    <mergeCell ref="F222:F225"/>
    <mergeCell ref="G222:G225"/>
    <mergeCell ref="J226:J229"/>
    <mergeCell ref="H222:H225"/>
    <mergeCell ref="I222:I225"/>
    <mergeCell ref="B210:B213"/>
    <mergeCell ref="C210:C213"/>
    <mergeCell ref="D210:D213"/>
    <mergeCell ref="E210:E213"/>
    <mergeCell ref="F210:F213"/>
    <mergeCell ref="Y270:Y273"/>
    <mergeCell ref="X270:X273"/>
    <mergeCell ref="V270:V273"/>
    <mergeCell ref="V274:V277"/>
    <mergeCell ref="U270:U273"/>
    <mergeCell ref="C274:C277"/>
    <mergeCell ref="D274:D277"/>
    <mergeCell ref="E274:E277"/>
    <mergeCell ref="F274:F277"/>
    <mergeCell ref="G270:G273"/>
    <mergeCell ref="H270:H273"/>
    <mergeCell ref="B262:B265"/>
    <mergeCell ref="C262:C265"/>
    <mergeCell ref="I270:I273"/>
    <mergeCell ref="J270:J273"/>
    <mergeCell ref="P270:P273"/>
    <mergeCell ref="Q270:Q273"/>
    <mergeCell ref="K270:K273"/>
    <mergeCell ref="Q262:Q265"/>
    <mergeCell ref="G266:G269"/>
    <mergeCell ref="J266:J269"/>
    <mergeCell ref="R250:R253"/>
    <mergeCell ref="K250:K253"/>
    <mergeCell ref="T250:T253"/>
    <mergeCell ref="B270:B273"/>
    <mergeCell ref="C270:C273"/>
    <mergeCell ref="D270:D273"/>
    <mergeCell ref="E270:E273"/>
    <mergeCell ref="F270:F273"/>
    <mergeCell ref="B250:B253"/>
    <mergeCell ref="C250:C253"/>
    <mergeCell ref="F250:F253"/>
    <mergeCell ref="G250:G253"/>
    <mergeCell ref="H250:H253"/>
    <mergeCell ref="P250:P253"/>
    <mergeCell ref="Q250:Q253"/>
    <mergeCell ref="P274:P277"/>
    <mergeCell ref="T258:T261"/>
    <mergeCell ref="S254:S257"/>
    <mergeCell ref="W88:W91"/>
    <mergeCell ref="S274:S277"/>
    <mergeCell ref="S286:S289"/>
    <mergeCell ref="W100:W103"/>
    <mergeCell ref="S206:S209"/>
    <mergeCell ref="P294:P297"/>
    <mergeCell ref="V314:V317"/>
    <mergeCell ref="Y310:Y313"/>
    <mergeCell ref="V310:V313"/>
    <mergeCell ref="X310:X313"/>
    <mergeCell ref="U310:U313"/>
    <mergeCell ref="T298:T301"/>
    <mergeCell ref="V298:V301"/>
    <mergeCell ref="V306:V309"/>
    <mergeCell ref="T302:T305"/>
    <mergeCell ref="U302:U305"/>
    <mergeCell ref="V302:V305"/>
    <mergeCell ref="P310:P313"/>
    <mergeCell ref="I298:I301"/>
    <mergeCell ref="J298:J301"/>
    <mergeCell ref="K310:K313"/>
    <mergeCell ref="H306:H309"/>
    <mergeCell ref="I306:I309"/>
    <mergeCell ref="J306:J309"/>
    <mergeCell ref="H302:H305"/>
    <mergeCell ref="I302:I305"/>
    <mergeCell ref="J302:J305"/>
    <mergeCell ref="C298:C301"/>
    <mergeCell ref="D298:D301"/>
    <mergeCell ref="E298:E301"/>
    <mergeCell ref="F298:F301"/>
    <mergeCell ref="G298:G301"/>
    <mergeCell ref="H298:H301"/>
    <mergeCell ref="H294:H297"/>
    <mergeCell ref="I294:I297"/>
    <mergeCell ref="J294:J297"/>
    <mergeCell ref="U286:U289"/>
    <mergeCell ref="T294:T297"/>
    <mergeCell ref="T286:T289"/>
    <mergeCell ref="J286:J289"/>
    <mergeCell ref="P286:P289"/>
    <mergeCell ref="Q286:Q289"/>
    <mergeCell ref="K286:K289"/>
    <mergeCell ref="C294:C297"/>
    <mergeCell ref="D294:D297"/>
    <mergeCell ref="E294:E297"/>
    <mergeCell ref="F294:F297"/>
    <mergeCell ref="G294:G297"/>
    <mergeCell ref="I286:I289"/>
    <mergeCell ref="C286:C289"/>
    <mergeCell ref="D286:D289"/>
    <mergeCell ref="E286:E289"/>
    <mergeCell ref="F286:F289"/>
    <mergeCell ref="Q294:Q297"/>
    <mergeCell ref="K294:K297"/>
    <mergeCell ref="K282:K285"/>
    <mergeCell ref="T282:T285"/>
    <mergeCell ref="S282:S285"/>
    <mergeCell ref="S290:S293"/>
    <mergeCell ref="T290:T293"/>
    <mergeCell ref="Q282:Q285"/>
    <mergeCell ref="R294:R297"/>
    <mergeCell ref="R286:R289"/>
    <mergeCell ref="G286:G289"/>
    <mergeCell ref="V246:V249"/>
    <mergeCell ref="U250:U253"/>
    <mergeCell ref="U230:U233"/>
    <mergeCell ref="I326:I329"/>
    <mergeCell ref="H326:H329"/>
    <mergeCell ref="B322:B325"/>
    <mergeCell ref="C322:C325"/>
    <mergeCell ref="D322:D325"/>
    <mergeCell ref="E322:E325"/>
    <mergeCell ref="F322:F325"/>
    <mergeCell ref="U314:U317"/>
    <mergeCell ref="S226:S229"/>
    <mergeCell ref="S234:S237"/>
    <mergeCell ref="S298:S301"/>
    <mergeCell ref="T246:T249"/>
    <mergeCell ref="S246:S249"/>
    <mergeCell ref="U226:U229"/>
    <mergeCell ref="U234:U237"/>
    <mergeCell ref="T306:T309"/>
    <mergeCell ref="U306:U309"/>
    <mergeCell ref="G314:G317"/>
    <mergeCell ref="H314:H317"/>
    <mergeCell ref="I314:I317"/>
    <mergeCell ref="Q310:Q313"/>
    <mergeCell ref="R310:R313"/>
    <mergeCell ref="R322:R325"/>
    <mergeCell ref="J322:J325"/>
    <mergeCell ref="P322:P325"/>
    <mergeCell ref="Q322:Q325"/>
    <mergeCell ref="P314:P317"/>
    <mergeCell ref="K314:K317"/>
    <mergeCell ref="R314:R317"/>
    <mergeCell ref="T310:T313"/>
    <mergeCell ref="H286:H289"/>
    <mergeCell ref="T274:T277"/>
    <mergeCell ref="B282:B285"/>
    <mergeCell ref="C282:C285"/>
    <mergeCell ref="D282:D285"/>
    <mergeCell ref="E282:E285"/>
    <mergeCell ref="F282:F285"/>
    <mergeCell ref="G282:G285"/>
    <mergeCell ref="H282:H285"/>
    <mergeCell ref="I282:I285"/>
    <mergeCell ref="J282:J285"/>
    <mergeCell ref="G274:G277"/>
    <mergeCell ref="H274:H277"/>
    <mergeCell ref="I274:I277"/>
    <mergeCell ref="J274:J277"/>
    <mergeCell ref="I278:I281"/>
    <mergeCell ref="Q274:Q277"/>
    <mergeCell ref="K274:K277"/>
    <mergeCell ref="T270:T273"/>
    <mergeCell ref="S270:S273"/>
    <mergeCell ref="J246:J249"/>
    <mergeCell ref="P246:P249"/>
    <mergeCell ref="Q246:Q249"/>
    <mergeCell ref="K246:K249"/>
    <mergeCell ref="H234:H237"/>
    <mergeCell ref="I234:I237"/>
    <mergeCell ref="J234:J237"/>
    <mergeCell ref="K234:K237"/>
    <mergeCell ref="P234:P237"/>
    <mergeCell ref="C234:C237"/>
    <mergeCell ref="D234:D237"/>
    <mergeCell ref="P334:P337"/>
    <mergeCell ref="E334:E337"/>
    <mergeCell ref="F334:F337"/>
    <mergeCell ref="G334:G337"/>
    <mergeCell ref="T334:T337"/>
    <mergeCell ref="J330:J333"/>
    <mergeCell ref="P330:P333"/>
    <mergeCell ref="Q330:Q333"/>
    <mergeCell ref="Q334:Q337"/>
    <mergeCell ref="R334:R337"/>
    <mergeCell ref="K334:K337"/>
    <mergeCell ref="B330:B333"/>
    <mergeCell ref="C330:C333"/>
    <mergeCell ref="D330:D333"/>
    <mergeCell ref="E330:E333"/>
    <mergeCell ref="F330:F333"/>
    <mergeCell ref="B326:B329"/>
    <mergeCell ref="C326:C329"/>
    <mergeCell ref="D326:D329"/>
    <mergeCell ref="E326:E329"/>
    <mergeCell ref="F326:F329"/>
    <mergeCell ref="G326:G329"/>
    <mergeCell ref="S326:S329"/>
    <mergeCell ref="T322:T325"/>
    <mergeCell ref="P326:P329"/>
    <mergeCell ref="J326:J329"/>
    <mergeCell ref="W326:W329"/>
    <mergeCell ref="G322:G325"/>
    <mergeCell ref="H322:H325"/>
    <mergeCell ref="I322:I325"/>
    <mergeCell ref="V322:V325"/>
    <mergeCell ref="G330:G333"/>
    <mergeCell ref="H330:H333"/>
    <mergeCell ref="I330:I333"/>
    <mergeCell ref="V330:V333"/>
    <mergeCell ref="R330:R333"/>
    <mergeCell ref="T330:T333"/>
    <mergeCell ref="S330:S333"/>
    <mergeCell ref="K330:K333"/>
    <mergeCell ref="K322:K325"/>
    <mergeCell ref="V326:V329"/>
    <mergeCell ref="Q326:Q329"/>
    <mergeCell ref="R326:R329"/>
    <mergeCell ref="K326:K329"/>
    <mergeCell ref="T326:T329"/>
    <mergeCell ref="G434:G437"/>
    <mergeCell ref="G438:G441"/>
    <mergeCell ref="B434:B437"/>
    <mergeCell ref="C434:C437"/>
    <mergeCell ref="D434:D437"/>
    <mergeCell ref="E434:E437"/>
    <mergeCell ref="F434:F437"/>
    <mergeCell ref="M1822:M1825"/>
    <mergeCell ref="M1826:M1829"/>
    <mergeCell ref="U924:U927"/>
    <mergeCell ref="U928:U931"/>
    <mergeCell ref="F470:F473"/>
    <mergeCell ref="E478:E481"/>
    <mergeCell ref="F478:F481"/>
    <mergeCell ref="G478:G481"/>
    <mergeCell ref="T350:T353"/>
    <mergeCell ref="U350:U353"/>
    <mergeCell ref="V350:V353"/>
    <mergeCell ref="Y346:Y349"/>
    <mergeCell ref="W350:W353"/>
    <mergeCell ref="T346:T349"/>
    <mergeCell ref="V346:V349"/>
    <mergeCell ref="Y350:Y353"/>
    <mergeCell ref="U346:U349"/>
    <mergeCell ref="X350:X353"/>
    <mergeCell ref="B346:B349"/>
    <mergeCell ref="C346:C349"/>
    <mergeCell ref="D346:D349"/>
    <mergeCell ref="E346:E349"/>
    <mergeCell ref="F346:F349"/>
    <mergeCell ref="H346:H349"/>
    <mergeCell ref="S350:S353"/>
    <mergeCell ref="S346:S349"/>
    <mergeCell ref="P346:P349"/>
    <mergeCell ref="L968:L971"/>
    <mergeCell ref="L972:L975"/>
    <mergeCell ref="L976:L979"/>
    <mergeCell ref="G920:G923"/>
    <mergeCell ref="G924:G927"/>
    <mergeCell ref="G964:G967"/>
    <mergeCell ref="G976:G979"/>
    <mergeCell ref="M916:M919"/>
    <mergeCell ref="M920:M923"/>
    <mergeCell ref="M924:M927"/>
    <mergeCell ref="O765:O768"/>
    <mergeCell ref="M856:M859"/>
    <mergeCell ref="M702:M705"/>
    <mergeCell ref="O761:O764"/>
    <mergeCell ref="N757:N760"/>
    <mergeCell ref="Q1743:Q1746"/>
    <mergeCell ref="R1743:R1746"/>
    <mergeCell ref="M972:M975"/>
    <mergeCell ref="N1518:N1521"/>
    <mergeCell ref="M928:M931"/>
    <mergeCell ref="P1023:P1026"/>
    <mergeCell ref="P1027:P1030"/>
    <mergeCell ref="M956:M959"/>
    <mergeCell ref="P952:P955"/>
    <mergeCell ref="M1616:M1619"/>
    <mergeCell ref="W1331:W1334"/>
    <mergeCell ref="U948:U951"/>
    <mergeCell ref="X1822:X1825"/>
    <mergeCell ref="X1818:X1821"/>
    <mergeCell ref="W1327:W1330"/>
    <mergeCell ref="B450:B453"/>
    <mergeCell ref="C450:C453"/>
    <mergeCell ref="D450:D453"/>
    <mergeCell ref="E450:E453"/>
    <mergeCell ref="F450:F453"/>
    <mergeCell ref="G450:G453"/>
    <mergeCell ref="C454:C457"/>
    <mergeCell ref="D454:D457"/>
    <mergeCell ref="E454:E457"/>
    <mergeCell ref="F454:F457"/>
    <mergeCell ref="B1013:F1013"/>
    <mergeCell ref="H1013:T1013"/>
    <mergeCell ref="F960:F963"/>
    <mergeCell ref="G960:G963"/>
    <mergeCell ref="F860:F863"/>
    <mergeCell ref="B454:B457"/>
    <mergeCell ref="B446:B449"/>
    <mergeCell ref="M1838:M1841"/>
    <mergeCell ref="M1842:M1845"/>
    <mergeCell ref="M1806:M1809"/>
    <mergeCell ref="M1656:M1659"/>
    <mergeCell ref="G834:T834"/>
    <mergeCell ref="C446:C449"/>
    <mergeCell ref="D446:D449"/>
    <mergeCell ref="E446:E449"/>
    <mergeCell ref="F446:F449"/>
    <mergeCell ref="B442:B445"/>
    <mergeCell ref="C442:C445"/>
    <mergeCell ref="D442:D445"/>
    <mergeCell ref="E442:E445"/>
    <mergeCell ref="F442:F445"/>
    <mergeCell ref="G442:G445"/>
    <mergeCell ref="B438:B441"/>
    <mergeCell ref="C438:C441"/>
    <mergeCell ref="D438:D441"/>
    <mergeCell ref="E438:E441"/>
    <mergeCell ref="F438:F441"/>
    <mergeCell ref="J1047:J1050"/>
    <mergeCell ref="J1051:J1054"/>
    <mergeCell ref="J1055:J1058"/>
    <mergeCell ref="M1530:M1533"/>
    <mergeCell ref="M1538:M1541"/>
    <mergeCell ref="H1063:H1066"/>
    <mergeCell ref="I1063:I1066"/>
    <mergeCell ref="J1063:J1066"/>
    <mergeCell ref="H1267:H1270"/>
    <mergeCell ref="I1267:I1270"/>
    <mergeCell ref="H1271:H1274"/>
    <mergeCell ref="I1271:I1274"/>
    <mergeCell ref="H1275:H1278"/>
    <mergeCell ref="G1534:G1537"/>
    <mergeCell ref="G1475:G1478"/>
    <mergeCell ref="O1291:O1294"/>
    <mergeCell ref="O1295:O1298"/>
    <mergeCell ref="O1299:O1302"/>
    <mergeCell ref="O1303:O1306"/>
    <mergeCell ref="O1307:O1310"/>
    <mergeCell ref="G1299:G1302"/>
    <mergeCell ref="M1510:M1513"/>
    <mergeCell ref="M1514:M1517"/>
    <mergeCell ref="M1546:M1549"/>
    <mergeCell ref="G1307:G1310"/>
    <mergeCell ref="G1311:G1314"/>
    <mergeCell ref="G1327:G1330"/>
    <mergeCell ref="F466:F469"/>
    <mergeCell ref="C470:C473"/>
    <mergeCell ref="D470:D473"/>
    <mergeCell ref="E466:E469"/>
    <mergeCell ref="E470:E473"/>
    <mergeCell ref="X1311:X1314"/>
    <mergeCell ref="X1263:X1266"/>
    <mergeCell ref="W1399:W1402"/>
    <mergeCell ref="W1355:W1358"/>
    <mergeCell ref="W1359:W1362"/>
    <mergeCell ref="F486:F489"/>
    <mergeCell ref="W1395:W1398"/>
    <mergeCell ref="B466:B469"/>
    <mergeCell ref="C466:C469"/>
    <mergeCell ref="D466:D469"/>
    <mergeCell ref="B470:B473"/>
    <mergeCell ref="C478:C481"/>
    <mergeCell ref="X1267:X1270"/>
    <mergeCell ref="X1271:X1274"/>
    <mergeCell ref="B458:B461"/>
    <mergeCell ref="E458:E461"/>
    <mergeCell ref="F458:F461"/>
    <mergeCell ref="G932:G935"/>
    <mergeCell ref="F920:F923"/>
    <mergeCell ref="F462:F465"/>
    <mergeCell ref="C458:C461"/>
    <mergeCell ref="D458:D461"/>
    <mergeCell ref="X1319:X1322"/>
    <mergeCell ref="X1323:X1326"/>
    <mergeCell ref="X1327:X1330"/>
    <mergeCell ref="B462:B465"/>
    <mergeCell ref="C462:C465"/>
    <mergeCell ref="D462:D465"/>
    <mergeCell ref="E462:E465"/>
    <mergeCell ref="F916:F919"/>
    <mergeCell ref="F972:F975"/>
    <mergeCell ref="W1323:W1326"/>
    <mergeCell ref="G1335:G1338"/>
    <mergeCell ref="G1363:G1366"/>
    <mergeCell ref="P1063:P1066"/>
    <mergeCell ref="M1244:M1247"/>
    <mergeCell ref="M980:M983"/>
    <mergeCell ref="M984:M987"/>
    <mergeCell ref="G694:G697"/>
    <mergeCell ref="M932:M935"/>
    <mergeCell ref="G928:G931"/>
    <mergeCell ref="L702:L705"/>
    <mergeCell ref="I745:I748"/>
    <mergeCell ref="B686:B689"/>
    <mergeCell ref="C686:C689"/>
    <mergeCell ref="D686:D689"/>
    <mergeCell ref="E686:E689"/>
    <mergeCell ref="F686:F689"/>
    <mergeCell ref="B682:B685"/>
    <mergeCell ref="N690:N693"/>
    <mergeCell ref="O690:O693"/>
    <mergeCell ref="O781:O784"/>
    <mergeCell ref="O785:O788"/>
    <mergeCell ref="O773:O776"/>
    <mergeCell ref="O777:O780"/>
    <mergeCell ref="M944:M947"/>
    <mergeCell ref="N948:N951"/>
    <mergeCell ref="O948:O951"/>
    <mergeCell ref="O1255:O1258"/>
    <mergeCell ref="B490:B493"/>
    <mergeCell ref="C490:C493"/>
    <mergeCell ref="C486:C489"/>
    <mergeCell ref="F474:F477"/>
    <mergeCell ref="G474:G477"/>
    <mergeCell ref="D478:D481"/>
    <mergeCell ref="X1251:X1254"/>
    <mergeCell ref="X1255:X1258"/>
    <mergeCell ref="B474:B477"/>
    <mergeCell ref="C474:C477"/>
    <mergeCell ref="D474:D477"/>
    <mergeCell ref="E474:E477"/>
    <mergeCell ref="B486:B489"/>
    <mergeCell ref="D490:D493"/>
    <mergeCell ref="E490:E493"/>
    <mergeCell ref="F490:F493"/>
    <mergeCell ref="F510:F513"/>
    <mergeCell ref="G848:G851"/>
    <mergeCell ref="G562:G565"/>
    <mergeCell ref="F690:F693"/>
    <mergeCell ref="D706:D709"/>
    <mergeCell ref="D702:D705"/>
    <mergeCell ref="E702:E705"/>
    <mergeCell ref="G1015:G1018"/>
    <mergeCell ref="X1287:X1290"/>
    <mergeCell ref="X1291:X1294"/>
    <mergeCell ref="X1283:X1286"/>
    <mergeCell ref="X1347:X1350"/>
    <mergeCell ref="X1299:X1302"/>
    <mergeCell ref="X1303:X1306"/>
    <mergeCell ref="X1307:X1310"/>
    <mergeCell ref="X1331:X1334"/>
    <mergeCell ref="X1315:X1318"/>
    <mergeCell ref="X1343:X1346"/>
    <mergeCell ref="X1259:X1262"/>
    <mergeCell ref="X1275:X1278"/>
    <mergeCell ref="O1259:O1262"/>
    <mergeCell ref="O1263:O1266"/>
    <mergeCell ref="P1015:P1018"/>
    <mergeCell ref="P1019:P1022"/>
    <mergeCell ref="D698:D701"/>
    <mergeCell ref="E698:E701"/>
    <mergeCell ref="G940:G943"/>
    <mergeCell ref="G944:G947"/>
    <mergeCell ref="G968:G971"/>
    <mergeCell ref="F856:F859"/>
    <mergeCell ref="M936:M939"/>
    <mergeCell ref="M940:M943"/>
    <mergeCell ref="M836:M839"/>
    <mergeCell ref="M852:M855"/>
    <mergeCell ref="O749:O752"/>
    <mergeCell ref="N765:N768"/>
    <mergeCell ref="N773:N776"/>
    <mergeCell ref="N777:N780"/>
    <mergeCell ref="N781:N784"/>
    <mergeCell ref="N785:N788"/>
    <mergeCell ref="N821:N824"/>
    <mergeCell ref="O821:O824"/>
    <mergeCell ref="M860:M863"/>
    <mergeCell ref="M534:M537"/>
    <mergeCell ref="M542:M545"/>
    <mergeCell ref="M546:M549"/>
    <mergeCell ref="M518:M521"/>
    <mergeCell ref="M538:M541"/>
    <mergeCell ref="D502:D505"/>
    <mergeCell ref="E502:E505"/>
    <mergeCell ref="D522:D525"/>
    <mergeCell ref="M506:M509"/>
    <mergeCell ref="B522:B525"/>
    <mergeCell ref="C522:C525"/>
    <mergeCell ref="B506:B509"/>
    <mergeCell ref="F514:F517"/>
    <mergeCell ref="G514:G517"/>
    <mergeCell ref="G518:G521"/>
    <mergeCell ref="B530:B533"/>
    <mergeCell ref="F506:F509"/>
    <mergeCell ref="G729:G732"/>
    <mergeCell ref="B690:B693"/>
    <mergeCell ref="C690:C693"/>
    <mergeCell ref="D690:D693"/>
    <mergeCell ref="B729:B732"/>
    <mergeCell ref="C729:C732"/>
    <mergeCell ref="D729:D732"/>
    <mergeCell ref="C530:C533"/>
    <mergeCell ref="O502:O505"/>
    <mergeCell ref="B502:B505"/>
    <mergeCell ref="C502:C505"/>
    <mergeCell ref="F498:F501"/>
    <mergeCell ref="G860:G863"/>
    <mergeCell ref="G534:G537"/>
    <mergeCell ref="G542:G545"/>
    <mergeCell ref="G690:G693"/>
    <mergeCell ref="D542:D545"/>
    <mergeCell ref="G717:G720"/>
    <mergeCell ref="N510:N513"/>
    <mergeCell ref="F682:F685"/>
    <mergeCell ref="O745:O748"/>
    <mergeCell ref="G582:G585"/>
    <mergeCell ref="F542:F545"/>
    <mergeCell ref="G522:G525"/>
    <mergeCell ref="G785:G788"/>
    <mergeCell ref="F852:F855"/>
    <mergeCell ref="E522:E525"/>
    <mergeCell ref="F522:F525"/>
    <mergeCell ref="G852:G855"/>
    <mergeCell ref="G856:G859"/>
    <mergeCell ref="E534:E537"/>
    <mergeCell ref="E542:E545"/>
    <mergeCell ref="G836:G839"/>
    <mergeCell ref="G797:G800"/>
    <mergeCell ref="G801:G804"/>
    <mergeCell ref="G825:G828"/>
    <mergeCell ref="F534:F537"/>
    <mergeCell ref="B498:B501"/>
    <mergeCell ref="C498:C501"/>
    <mergeCell ref="D498:D501"/>
    <mergeCell ref="E498:E501"/>
    <mergeCell ref="F502:F505"/>
    <mergeCell ref="E510:E513"/>
    <mergeCell ref="M510:M513"/>
    <mergeCell ref="L848:L851"/>
    <mergeCell ref="L706:L709"/>
    <mergeCell ref="N706:N709"/>
    <mergeCell ref="O706:O709"/>
    <mergeCell ref="N710:N713"/>
    <mergeCell ref="G706:G709"/>
    <mergeCell ref="H717:H720"/>
    <mergeCell ref="M686:M689"/>
    <mergeCell ref="Y2082:Y2085"/>
    <mergeCell ref="Y2086:Y2089"/>
    <mergeCell ref="Y2090:Y2093"/>
    <mergeCell ref="Y2094:Y2097"/>
    <mergeCell ref="Y2098:Y2101"/>
    <mergeCell ref="Y2106:Y2109"/>
    <mergeCell ref="Y2102:Y2105"/>
    <mergeCell ref="Y2142:Y2145"/>
    <mergeCell ref="Y2134:Y2137"/>
    <mergeCell ref="X2142:X2145"/>
    <mergeCell ref="X2130:X2133"/>
    <mergeCell ref="X2126:X2129"/>
    <mergeCell ref="X2098:X2101"/>
    <mergeCell ref="Y2114:Y2117"/>
    <mergeCell ref="Y2118:Y2121"/>
    <mergeCell ref="Y2122:Y2125"/>
    <mergeCell ref="Y2126:Y2129"/>
    <mergeCell ref="Y2110:Y2113"/>
    <mergeCell ref="Y2078:Y2081"/>
    <mergeCell ref="X2082:X2085"/>
    <mergeCell ref="X2078:X2081"/>
    <mergeCell ref="X2074:X2077"/>
    <mergeCell ref="X1395:X1398"/>
    <mergeCell ref="Y2058:Y2061"/>
    <mergeCell ref="X2090:X2093"/>
    <mergeCell ref="X2086:X2089"/>
    <mergeCell ref="Y2074:Y2077"/>
    <mergeCell ref="X1279:X1282"/>
    <mergeCell ref="Y2066:Y2069"/>
    <mergeCell ref="Y2070:Y2073"/>
    <mergeCell ref="X1371:X1374"/>
    <mergeCell ref="X1375:X1378"/>
    <mergeCell ref="X1379:X1382"/>
    <mergeCell ref="X1387:X1390"/>
    <mergeCell ref="X1391:X1394"/>
    <mergeCell ref="X1339:X1342"/>
    <mergeCell ref="X1351:X1354"/>
    <mergeCell ref="Y2130:Y2133"/>
    <mergeCell ref="X2094:X2097"/>
    <mergeCell ref="Y2062:Y2065"/>
    <mergeCell ref="X1399:X1402"/>
    <mergeCell ref="X1383:X1386"/>
    <mergeCell ref="X1990:X1993"/>
    <mergeCell ref="X1986:X1989"/>
    <mergeCell ref="X1982:X1985"/>
    <mergeCell ref="X1978:X1981"/>
    <mergeCell ref="X1974:X1977"/>
    <mergeCell ref="X1970:X1973"/>
    <mergeCell ref="X1966:X1969"/>
    <mergeCell ref="X1962:X1965"/>
    <mergeCell ref="X1958:X1961"/>
    <mergeCell ref="X1954:X1957"/>
    <mergeCell ref="X1950:X1953"/>
    <mergeCell ref="X1946:X1949"/>
    <mergeCell ref="X1942:X1945"/>
    <mergeCell ref="X1938:X1941"/>
    <mergeCell ref="X1934:X1937"/>
    <mergeCell ref="X1930:X1933"/>
    <mergeCell ref="X1926:X1929"/>
    <mergeCell ref="X1922:X1925"/>
    <mergeCell ref="X1918:X1921"/>
    <mergeCell ref="X1914:X1917"/>
    <mergeCell ref="X1910:X1913"/>
    <mergeCell ref="X1906:X1909"/>
    <mergeCell ref="Y1902:Y1905"/>
    <mergeCell ref="Y1906:Y1909"/>
    <mergeCell ref="Y1910:Y1913"/>
    <mergeCell ref="Y1914:Y1917"/>
    <mergeCell ref="Y1918:Y1921"/>
    <mergeCell ref="Y1922:Y1925"/>
    <mergeCell ref="Y1990:Y1993"/>
    <mergeCell ref="Y1994:Y1997"/>
    <mergeCell ref="Y1950:Y1953"/>
    <mergeCell ref="Y1954:Y1957"/>
    <mergeCell ref="Y1958:Y1961"/>
    <mergeCell ref="Y1962:Y1965"/>
    <mergeCell ref="Y1966:Y1969"/>
    <mergeCell ref="Y1970:Y1973"/>
    <mergeCell ref="Y1974:Y1977"/>
    <mergeCell ref="Y1978:Y1981"/>
    <mergeCell ref="Y1982:Y1985"/>
    <mergeCell ref="Y1986:Y1989"/>
    <mergeCell ref="Y1926:Y1929"/>
    <mergeCell ref="Y1930:Y1933"/>
    <mergeCell ref="Y1934:Y1937"/>
    <mergeCell ref="Y1938:Y1941"/>
    <mergeCell ref="Y1942:Y1945"/>
    <mergeCell ref="Y1946:Y1949"/>
    <mergeCell ref="Y2046:Y2049"/>
    <mergeCell ref="Y2050:Y2053"/>
    <mergeCell ref="Y2054:Y2057"/>
    <mergeCell ref="Y2022:Y2025"/>
    <mergeCell ref="Y2026:Y2029"/>
    <mergeCell ref="Y2030:Y2033"/>
    <mergeCell ref="Y2034:Y2037"/>
    <mergeCell ref="Y2038:Y2041"/>
    <mergeCell ref="Y2042:Y2045"/>
    <mergeCell ref="Y1998:Y2001"/>
    <mergeCell ref="Y2010:Y2013"/>
    <mergeCell ref="Y2014:Y2017"/>
    <mergeCell ref="Y2018:Y2021"/>
    <mergeCell ref="Y2002:Y2005"/>
    <mergeCell ref="Y2006:Y2009"/>
    <mergeCell ref="Y1703:Y1706"/>
    <mergeCell ref="Y1656:Y1659"/>
    <mergeCell ref="Y1660:Y1663"/>
    <mergeCell ref="Y1664:Y1667"/>
    <mergeCell ref="Y1668:Y1671"/>
    <mergeCell ref="Y1672:Y1675"/>
    <mergeCell ref="Y1676:Y1679"/>
    <mergeCell ref="Y1810:Y1813"/>
    <mergeCell ref="Y1715:Y1718"/>
    <mergeCell ref="Y1719:Y1722"/>
    <mergeCell ref="Y1723:Y1726"/>
    <mergeCell ref="Y1727:Y1730"/>
    <mergeCell ref="Y1683:Y1686"/>
    <mergeCell ref="Y1687:Y1690"/>
    <mergeCell ref="Y1691:Y1694"/>
    <mergeCell ref="Y1695:Y1698"/>
    <mergeCell ref="Y1699:Y1702"/>
    <mergeCell ref="Y1846:Y1849"/>
    <mergeCell ref="Y1818:Y1821"/>
    <mergeCell ref="Y1822:Y1825"/>
    <mergeCell ref="Y1826:Y1829"/>
    <mergeCell ref="Y1731:Y1734"/>
    <mergeCell ref="Y1735:Y1738"/>
    <mergeCell ref="Y1739:Y1742"/>
    <mergeCell ref="Y1794:Y1797"/>
    <mergeCell ref="Y1802:Y1805"/>
    <mergeCell ref="Y1806:Y1809"/>
    <mergeCell ref="Y1882:Y1885"/>
    <mergeCell ref="Y1886:Y1889"/>
    <mergeCell ref="Y1890:Y1893"/>
    <mergeCell ref="Y1894:Y1897"/>
    <mergeCell ref="Y1898:Y1901"/>
    <mergeCell ref="Y1858:Y1861"/>
    <mergeCell ref="Y1862:Y1865"/>
    <mergeCell ref="Y1866:Y1869"/>
    <mergeCell ref="Y1870:Y1873"/>
    <mergeCell ref="Y1874:Y1877"/>
    <mergeCell ref="G502:G505"/>
    <mergeCell ref="L490:L493"/>
    <mergeCell ref="W72:W75"/>
    <mergeCell ref="W76:W79"/>
    <mergeCell ref="W84:W87"/>
    <mergeCell ref="W92:W95"/>
    <mergeCell ref="W96:W99"/>
    <mergeCell ref="U210:U213"/>
    <mergeCell ref="L486:L489"/>
    <mergeCell ref="X1415:X1418"/>
    <mergeCell ref="X1463:X1466"/>
    <mergeCell ref="Q749:Q752"/>
    <mergeCell ref="X1467:X1470"/>
    <mergeCell ref="X1471:X1474"/>
    <mergeCell ref="X1475:X1478"/>
    <mergeCell ref="X1295:X1298"/>
    <mergeCell ref="U860:U863"/>
    <mergeCell ref="Q944:Q947"/>
    <mergeCell ref="Q952:Q955"/>
    <mergeCell ref="D737:D740"/>
    <mergeCell ref="E737:E740"/>
    <mergeCell ref="F737:F740"/>
    <mergeCell ref="X1403:X1406"/>
    <mergeCell ref="G737:G740"/>
    <mergeCell ref="F745:F748"/>
    <mergeCell ref="G745:G748"/>
    <mergeCell ref="G757:G760"/>
    <mergeCell ref="D757:D760"/>
    <mergeCell ref="E757:E760"/>
    <mergeCell ref="E729:E732"/>
    <mergeCell ref="F729:F732"/>
    <mergeCell ref="D717:D720"/>
    <mergeCell ref="E717:E720"/>
    <mergeCell ref="F717:F720"/>
    <mergeCell ref="L466:L469"/>
    <mergeCell ref="L470:L473"/>
    <mergeCell ref="K342:K345"/>
    <mergeCell ref="G462:G465"/>
    <mergeCell ref="L474:L477"/>
    <mergeCell ref="L478:L481"/>
    <mergeCell ref="K364:K367"/>
    <mergeCell ref="H368:H371"/>
    <mergeCell ref="I368:I371"/>
    <mergeCell ref="J368:J371"/>
    <mergeCell ref="G458:G461"/>
    <mergeCell ref="G490:G493"/>
    <mergeCell ref="G494:G497"/>
    <mergeCell ref="I360:I363"/>
    <mergeCell ref="G446:G449"/>
    <mergeCell ref="H364:H367"/>
    <mergeCell ref="I364:I367"/>
    <mergeCell ref="I408:I411"/>
    <mergeCell ref="I416:I419"/>
    <mergeCell ref="H428:H431"/>
    <mergeCell ref="J360:J363"/>
    <mergeCell ref="K360:K363"/>
    <mergeCell ref="U936:U939"/>
    <mergeCell ref="U836:U839"/>
    <mergeCell ref="D506:D509"/>
    <mergeCell ref="E506:E509"/>
    <mergeCell ref="D514:D517"/>
    <mergeCell ref="D682:D685"/>
    <mergeCell ref="E682:E685"/>
    <mergeCell ref="D534:D537"/>
    <mergeCell ref="Y1652:Y1655"/>
    <mergeCell ref="Y1644:Y1647"/>
    <mergeCell ref="Y1648:Y1651"/>
    <mergeCell ref="Y1636:Y1639"/>
    <mergeCell ref="Y1640:Y1643"/>
    <mergeCell ref="Y1506:Y1509"/>
    <mergeCell ref="Y1534:Y1537"/>
    <mergeCell ref="Y1620:Y1623"/>
    <mergeCell ref="Y1570:Y1573"/>
    <mergeCell ref="Y1522:Y1525"/>
    <mergeCell ref="B765:B768"/>
    <mergeCell ref="C765:C768"/>
    <mergeCell ref="D765:D768"/>
    <mergeCell ref="E765:E768"/>
    <mergeCell ref="F765:F768"/>
    <mergeCell ref="G765:G768"/>
    <mergeCell ref="B761:B764"/>
    <mergeCell ref="C761:C764"/>
    <mergeCell ref="D761:D764"/>
    <mergeCell ref="E761:E764"/>
    <mergeCell ref="F761:F764"/>
    <mergeCell ref="G761:G764"/>
    <mergeCell ref="F757:F760"/>
    <mergeCell ref="B745:B748"/>
    <mergeCell ref="C745:C748"/>
    <mergeCell ref="I757:I760"/>
    <mergeCell ref="D745:D748"/>
    <mergeCell ref="E745:E748"/>
    <mergeCell ref="E753:E756"/>
    <mergeCell ref="G753:G756"/>
    <mergeCell ref="B757:B760"/>
    <mergeCell ref="C757:C760"/>
    <mergeCell ref="B741:B744"/>
    <mergeCell ref="C741:C744"/>
    <mergeCell ref="D741:D744"/>
    <mergeCell ref="E741:E744"/>
    <mergeCell ref="F741:F744"/>
    <mergeCell ref="G741:G744"/>
    <mergeCell ref="W1347:W1350"/>
    <mergeCell ref="W1351:W1354"/>
    <mergeCell ref="U960:U963"/>
    <mergeCell ref="U972:U975"/>
    <mergeCell ref="U916:U919"/>
    <mergeCell ref="G952:G955"/>
    <mergeCell ref="G956:G959"/>
    <mergeCell ref="G916:G919"/>
    <mergeCell ref="G888:G891"/>
    <mergeCell ref="G876:G879"/>
    <mergeCell ref="U920:U923"/>
    <mergeCell ref="F932:F935"/>
    <mergeCell ref="F924:F927"/>
    <mergeCell ref="G984:G987"/>
    <mergeCell ref="U940:U943"/>
    <mergeCell ref="F944:F947"/>
    <mergeCell ref="F936:F939"/>
    <mergeCell ref="F952:F955"/>
    <mergeCell ref="F948:F951"/>
    <mergeCell ref="G936:G939"/>
    <mergeCell ref="W1383:W1386"/>
    <mergeCell ref="O1475:O1478"/>
    <mergeCell ref="N1475:N1478"/>
    <mergeCell ref="P1487:P1490"/>
    <mergeCell ref="W1475:W1478"/>
    <mergeCell ref="W1483:W1486"/>
    <mergeCell ref="Y1526:Y1529"/>
    <mergeCell ref="Y1498:Y1501"/>
    <mergeCell ref="Y1502:Y1505"/>
    <mergeCell ref="Y1518:Y1521"/>
    <mergeCell ref="B773:B776"/>
    <mergeCell ref="C773:C776"/>
    <mergeCell ref="D773:D776"/>
    <mergeCell ref="E773:E776"/>
    <mergeCell ref="F773:F776"/>
    <mergeCell ref="G773:G776"/>
    <mergeCell ref="Z1019:Z1022"/>
    <mergeCell ref="B834:E834"/>
    <mergeCell ref="X1355:X1358"/>
    <mergeCell ref="X1359:X1362"/>
    <mergeCell ref="X1363:X1366"/>
    <mergeCell ref="X1367:X1370"/>
    <mergeCell ref="Z1027:Z1030"/>
    <mergeCell ref="U852:U855"/>
    <mergeCell ref="U856:U859"/>
    <mergeCell ref="E836:E839"/>
    <mergeCell ref="Y1494:Y1497"/>
    <mergeCell ref="Y1632:Y1635"/>
    <mergeCell ref="Y1244:Y1247"/>
    <mergeCell ref="Y1577:Y1580"/>
    <mergeCell ref="Y1616:Y1619"/>
    <mergeCell ref="Y1624:Y1627"/>
    <mergeCell ref="Y1628:Y1631"/>
    <mergeCell ref="Y1581:Y1584"/>
    <mergeCell ref="Y1530:Y1533"/>
    <mergeCell ref="Y1514:Y1517"/>
    <mergeCell ref="W1363:W1366"/>
    <mergeCell ref="W1367:W1370"/>
    <mergeCell ref="W1387:W1390"/>
    <mergeCell ref="W1391:W1394"/>
    <mergeCell ref="W1415:W1418"/>
    <mergeCell ref="W1463:W1466"/>
    <mergeCell ref="W1467:W1470"/>
    <mergeCell ref="Q1487:Q1490"/>
    <mergeCell ref="X1015:X1018"/>
    <mergeCell ref="G1570:G1573"/>
    <mergeCell ref="M1558:M1561"/>
    <mergeCell ref="G1526:G1529"/>
    <mergeCell ref="G1530:G1533"/>
    <mergeCell ref="G1616:G1619"/>
    <mergeCell ref="G1620:G1623"/>
    <mergeCell ref="G1624:G1627"/>
    <mergeCell ref="G1628:G1631"/>
    <mergeCell ref="G1632:G1635"/>
    <mergeCell ref="L1597:L1600"/>
    <mergeCell ref="L1628:L1631"/>
    <mergeCell ref="L1605:L1608"/>
    <mergeCell ref="L1601:L1604"/>
    <mergeCell ref="L1609:L1612"/>
    <mergeCell ref="O1577:O1580"/>
    <mergeCell ref="Z1063:Z1066"/>
    <mergeCell ref="N1605:N1608"/>
    <mergeCell ref="O1605:O1608"/>
    <mergeCell ref="P1605:P1608"/>
    <mergeCell ref="Q1609:Q1612"/>
    <mergeCell ref="R1609:R1612"/>
    <mergeCell ref="N1538:N1541"/>
    <mergeCell ref="O1538:O1541"/>
    <mergeCell ref="P1538:P1541"/>
    <mergeCell ref="Q1538:Q1541"/>
    <mergeCell ref="U944:U947"/>
    <mergeCell ref="E944:E947"/>
    <mergeCell ref="M948:M951"/>
    <mergeCell ref="M952:M955"/>
    <mergeCell ref="G948:G951"/>
    <mergeCell ref="R952:R955"/>
    <mergeCell ref="N944:N947"/>
    <mergeCell ref="L952:L955"/>
    <mergeCell ref="C936:C939"/>
    <mergeCell ref="D936:D939"/>
    <mergeCell ref="E936:E939"/>
    <mergeCell ref="B948:B951"/>
    <mergeCell ref="C948:C951"/>
    <mergeCell ref="D948:D951"/>
    <mergeCell ref="E948:E951"/>
    <mergeCell ref="E940:E943"/>
    <mergeCell ref="B944:B947"/>
    <mergeCell ref="C944:C947"/>
    <mergeCell ref="B916:B919"/>
    <mergeCell ref="L932:L935"/>
    <mergeCell ref="B924:B927"/>
    <mergeCell ref="C924:C927"/>
    <mergeCell ref="D924:D927"/>
    <mergeCell ref="B940:B943"/>
    <mergeCell ref="D940:D943"/>
    <mergeCell ref="C940:C943"/>
    <mergeCell ref="E932:E935"/>
    <mergeCell ref="B936:B939"/>
    <mergeCell ref="D932:D935"/>
    <mergeCell ref="F928:F931"/>
    <mergeCell ref="B932:B935"/>
    <mergeCell ref="C932:C935"/>
    <mergeCell ref="D860:D863"/>
    <mergeCell ref="L936:L939"/>
    <mergeCell ref="B920:B923"/>
    <mergeCell ref="C920:C923"/>
    <mergeCell ref="E928:E931"/>
    <mergeCell ref="E920:E923"/>
    <mergeCell ref="C928:C931"/>
    <mergeCell ref="D928:D931"/>
    <mergeCell ref="C916:C919"/>
    <mergeCell ref="E916:E919"/>
    <mergeCell ref="D864:D867"/>
    <mergeCell ref="E924:E927"/>
    <mergeCell ref="C896:C899"/>
    <mergeCell ref="E864:E867"/>
    <mergeCell ref="E868:E871"/>
    <mergeCell ref="B928:B931"/>
    <mergeCell ref="D916:D919"/>
    <mergeCell ref="C860:C863"/>
    <mergeCell ref="D920:D923"/>
    <mergeCell ref="R868:R871"/>
    <mergeCell ref="R884:R887"/>
    <mergeCell ref="R892:R895"/>
    <mergeCell ref="R896:R899"/>
    <mergeCell ref="R908:R911"/>
    <mergeCell ref="R912:R915"/>
    <mergeCell ref="R880:R883"/>
    <mergeCell ref="R900:R903"/>
    <mergeCell ref="R904:R907"/>
    <mergeCell ref="R920:R923"/>
    <mergeCell ref="R936:R939"/>
    <mergeCell ref="Q924:Q927"/>
    <mergeCell ref="R924:R927"/>
    <mergeCell ref="U968:U971"/>
    <mergeCell ref="M968:M971"/>
    <mergeCell ref="N968:N971"/>
    <mergeCell ref="O968:O971"/>
    <mergeCell ref="P968:P971"/>
    <mergeCell ref="B972:B975"/>
    <mergeCell ref="C972:C975"/>
    <mergeCell ref="D972:D975"/>
    <mergeCell ref="E972:E975"/>
    <mergeCell ref="N972:N975"/>
    <mergeCell ref="E964:E967"/>
    <mergeCell ref="F964:F967"/>
    <mergeCell ref="B968:B971"/>
    <mergeCell ref="C968:C971"/>
    <mergeCell ref="D968:D971"/>
    <mergeCell ref="E968:E971"/>
    <mergeCell ref="F968:F971"/>
    <mergeCell ref="P956:P959"/>
    <mergeCell ref="Q956:Q959"/>
    <mergeCell ref="B964:B967"/>
    <mergeCell ref="C964:C967"/>
    <mergeCell ref="D964:D967"/>
    <mergeCell ref="B960:B963"/>
    <mergeCell ref="C960:C963"/>
    <mergeCell ref="L960:L963"/>
    <mergeCell ref="D960:D963"/>
    <mergeCell ref="E960:E963"/>
    <mergeCell ref="M960:M963"/>
    <mergeCell ref="M964:M967"/>
    <mergeCell ref="N952:N955"/>
    <mergeCell ref="O952:O955"/>
    <mergeCell ref="N956:N959"/>
    <mergeCell ref="O956:O959"/>
    <mergeCell ref="O960:O963"/>
    <mergeCell ref="B956:B959"/>
    <mergeCell ref="C956:C959"/>
    <mergeCell ref="D956:D959"/>
    <mergeCell ref="B952:B955"/>
    <mergeCell ref="F956:F959"/>
    <mergeCell ref="L956:L959"/>
    <mergeCell ref="C952:C955"/>
    <mergeCell ref="D952:D955"/>
    <mergeCell ref="E956:E959"/>
    <mergeCell ref="E952:E955"/>
    <mergeCell ref="U952:U955"/>
    <mergeCell ref="F1023:F1026"/>
    <mergeCell ref="X1023:X1026"/>
    <mergeCell ref="G1023:G1026"/>
    <mergeCell ref="Y1023:Y1026"/>
    <mergeCell ref="B1019:B1022"/>
    <mergeCell ref="C1019:C1022"/>
    <mergeCell ref="D1019:D1022"/>
    <mergeCell ref="E1019:E1022"/>
    <mergeCell ref="F1019:F1022"/>
    <mergeCell ref="G1019:G1022"/>
    <mergeCell ref="X1019:X1022"/>
    <mergeCell ref="Y1019:Y1022"/>
    <mergeCell ref="D1015:D1018"/>
    <mergeCell ref="E1015:E1018"/>
    <mergeCell ref="F1015:F1018"/>
    <mergeCell ref="B1012:T1012"/>
    <mergeCell ref="C984:C987"/>
    <mergeCell ref="D984:D987"/>
    <mergeCell ref="L984:L987"/>
    <mergeCell ref="S1015:S1018"/>
    <mergeCell ref="T1015:T1018"/>
    <mergeCell ref="H1015:H1018"/>
    <mergeCell ref="Y1015:Y1018"/>
    <mergeCell ref="B984:B987"/>
    <mergeCell ref="G972:G975"/>
    <mergeCell ref="E984:E987"/>
    <mergeCell ref="F980:F983"/>
    <mergeCell ref="F984:F987"/>
    <mergeCell ref="F976:F979"/>
    <mergeCell ref="U984:U987"/>
    <mergeCell ref="B1015:B1018"/>
    <mergeCell ref="C1015:C1018"/>
    <mergeCell ref="U980:U983"/>
    <mergeCell ref="N980:N983"/>
    <mergeCell ref="O980:O983"/>
    <mergeCell ref="P980:P983"/>
    <mergeCell ref="L980:L983"/>
    <mergeCell ref="G980:G983"/>
    <mergeCell ref="B976:B979"/>
    <mergeCell ref="C976:C979"/>
    <mergeCell ref="E976:E979"/>
    <mergeCell ref="D976:D979"/>
    <mergeCell ref="B980:B983"/>
    <mergeCell ref="C980:C983"/>
    <mergeCell ref="D980:D983"/>
    <mergeCell ref="E980:E983"/>
    <mergeCell ref="Q992:Q995"/>
    <mergeCell ref="R992:R995"/>
    <mergeCell ref="L988:L991"/>
    <mergeCell ref="M988:M991"/>
    <mergeCell ref="N988:N991"/>
    <mergeCell ref="O988:O991"/>
    <mergeCell ref="P988:P991"/>
    <mergeCell ref="Q988:Q991"/>
    <mergeCell ref="N1000:N1003"/>
    <mergeCell ref="O1000:O1003"/>
    <mergeCell ref="P1000:P1003"/>
    <mergeCell ref="Q1000:Q1003"/>
    <mergeCell ref="R988:R991"/>
    <mergeCell ref="L992:L995"/>
    <mergeCell ref="M992:M995"/>
    <mergeCell ref="N992:N995"/>
    <mergeCell ref="O992:O995"/>
    <mergeCell ref="P992:P995"/>
    <mergeCell ref="W1251:W1254"/>
    <mergeCell ref="B1255:B1258"/>
    <mergeCell ref="C1255:C1258"/>
    <mergeCell ref="D1255:D1258"/>
    <mergeCell ref="E1255:E1258"/>
    <mergeCell ref="F1255:F1258"/>
    <mergeCell ref="W1255:W1258"/>
    <mergeCell ref="O1251:O1254"/>
    <mergeCell ref="E1063:E1066"/>
    <mergeCell ref="U1244:U1247"/>
    <mergeCell ref="V1244:V1247"/>
    <mergeCell ref="W1244:W1247"/>
    <mergeCell ref="B1251:B1254"/>
    <mergeCell ref="C1251:C1254"/>
    <mergeCell ref="D1251:D1254"/>
    <mergeCell ref="E1251:E1254"/>
    <mergeCell ref="F1251:F1254"/>
    <mergeCell ref="G1251:G1254"/>
    <mergeCell ref="B1244:B1247"/>
    <mergeCell ref="C1244:C1247"/>
    <mergeCell ref="D1244:D1247"/>
    <mergeCell ref="E1244:E1247"/>
    <mergeCell ref="F1244:F1247"/>
    <mergeCell ref="X1063:X1066"/>
    <mergeCell ref="B1063:B1066"/>
    <mergeCell ref="C1063:C1066"/>
    <mergeCell ref="D1063:D1066"/>
    <mergeCell ref="F1063:F1066"/>
    <mergeCell ref="G1063:G1066"/>
    <mergeCell ref="X1027:X1030"/>
    <mergeCell ref="Y1027:Y1030"/>
    <mergeCell ref="Y1063:Y1066"/>
    <mergeCell ref="R1063:R1066"/>
    <mergeCell ref="S1063:S1066"/>
    <mergeCell ref="T1063:T1066"/>
    <mergeCell ref="B1027:B1030"/>
    <mergeCell ref="C1027:C1030"/>
    <mergeCell ref="D1027:D1030"/>
    <mergeCell ref="E1027:E1030"/>
    <mergeCell ref="F1027:F1030"/>
    <mergeCell ref="G1027:G1030"/>
    <mergeCell ref="J1234:J1237"/>
    <mergeCell ref="U1234:U1237"/>
    <mergeCell ref="O1234:O1237"/>
    <mergeCell ref="P1234:P1237"/>
    <mergeCell ref="Q1234:Q1237"/>
    <mergeCell ref="R1234:R1237"/>
    <mergeCell ref="S1234:S1237"/>
    <mergeCell ref="T1234:T1237"/>
    <mergeCell ref="I1230:I1233"/>
    <mergeCell ref="J1230:J1233"/>
    <mergeCell ref="O1230:O1233"/>
    <mergeCell ref="P1230:P1233"/>
    <mergeCell ref="Q1230:Q1233"/>
    <mergeCell ref="Y1251:Y1254"/>
    <mergeCell ref="O1074:O1077"/>
    <mergeCell ref="H1255:H1258"/>
    <mergeCell ref="I1251:I1254"/>
    <mergeCell ref="I1255:I1258"/>
    <mergeCell ref="N1251:N1254"/>
    <mergeCell ref="H1251:H1254"/>
    <mergeCell ref="U1063:U1066"/>
    <mergeCell ref="L1244:L1247"/>
    <mergeCell ref="N1244:N1247"/>
    <mergeCell ref="G1283:G1286"/>
    <mergeCell ref="G1287:G1290"/>
    <mergeCell ref="W1279:W1282"/>
    <mergeCell ref="B1283:B1286"/>
    <mergeCell ref="C1283:C1286"/>
    <mergeCell ref="D1283:D1286"/>
    <mergeCell ref="E1283:E1286"/>
    <mergeCell ref="F1283:F1286"/>
    <mergeCell ref="G1279:G1282"/>
    <mergeCell ref="W1283:W1286"/>
    <mergeCell ref="B1279:B1282"/>
    <mergeCell ref="C1279:C1282"/>
    <mergeCell ref="D1279:D1282"/>
    <mergeCell ref="E1279:E1282"/>
    <mergeCell ref="F1279:F1282"/>
    <mergeCell ref="F1275:F1278"/>
    <mergeCell ref="W1271:W1274"/>
    <mergeCell ref="B1275:B1278"/>
    <mergeCell ref="C1275:C1278"/>
    <mergeCell ref="D1275:D1278"/>
    <mergeCell ref="E1275:E1278"/>
    <mergeCell ref="F1271:F1274"/>
    <mergeCell ref="G1275:G1278"/>
    <mergeCell ref="W1275:W1278"/>
    <mergeCell ref="B1271:B1274"/>
    <mergeCell ref="C1271:C1274"/>
    <mergeCell ref="D1271:D1274"/>
    <mergeCell ref="E1271:E1274"/>
    <mergeCell ref="G1271:G1274"/>
    <mergeCell ref="G1267:G1270"/>
    <mergeCell ref="W1259:W1262"/>
    <mergeCell ref="B1267:B1270"/>
    <mergeCell ref="C1267:C1270"/>
    <mergeCell ref="D1267:D1270"/>
    <mergeCell ref="E1267:E1270"/>
    <mergeCell ref="F1267:F1270"/>
    <mergeCell ref="F1263:F1266"/>
    <mergeCell ref="W1263:W1266"/>
    <mergeCell ref="W1267:W1270"/>
    <mergeCell ref="B1259:B1262"/>
    <mergeCell ref="C1259:C1262"/>
    <mergeCell ref="D1259:D1262"/>
    <mergeCell ref="E1259:E1262"/>
    <mergeCell ref="F1259:F1262"/>
    <mergeCell ref="B1263:B1266"/>
    <mergeCell ref="C1263:C1266"/>
    <mergeCell ref="D1263:D1266"/>
    <mergeCell ref="E1263:E1266"/>
    <mergeCell ref="I1275:I1278"/>
    <mergeCell ref="H1279:H1282"/>
    <mergeCell ref="I1279:I1282"/>
    <mergeCell ref="H1283:H1286"/>
    <mergeCell ref="I1283:I1286"/>
    <mergeCell ref="H1259:H1262"/>
    <mergeCell ref="H1263:H1266"/>
    <mergeCell ref="I1259:I1262"/>
    <mergeCell ref="I1263:I1266"/>
    <mergeCell ref="Q1275:Q1278"/>
    <mergeCell ref="R1275:R1278"/>
    <mergeCell ref="S1275:S1278"/>
    <mergeCell ref="T1275:T1278"/>
    <mergeCell ref="O1275:O1278"/>
    <mergeCell ref="N1279:N1282"/>
    <mergeCell ref="P1279:P1282"/>
    <mergeCell ref="F1299:F1302"/>
    <mergeCell ref="B1299:B1302"/>
    <mergeCell ref="C1299:C1302"/>
    <mergeCell ref="D1299:D1302"/>
    <mergeCell ref="E1299:E1302"/>
    <mergeCell ref="W1295:W1298"/>
    <mergeCell ref="W1299:W1302"/>
    <mergeCell ref="N1295:N1298"/>
    <mergeCell ref="P1295:P1298"/>
    <mergeCell ref="Q1295:Q1298"/>
    <mergeCell ref="R1295:R1298"/>
    <mergeCell ref="S1295:S1298"/>
    <mergeCell ref="T1295:T1298"/>
    <mergeCell ref="N1299:N1302"/>
    <mergeCell ref="P1299:P1302"/>
    <mergeCell ref="W1287:W1290"/>
    <mergeCell ref="W1291:W1294"/>
    <mergeCell ref="B1295:B1298"/>
    <mergeCell ref="C1295:C1298"/>
    <mergeCell ref="D1295:D1298"/>
    <mergeCell ref="E1295:E1298"/>
    <mergeCell ref="G1291:G1294"/>
    <mergeCell ref="G1295:G1298"/>
    <mergeCell ref="F1295:F1298"/>
    <mergeCell ref="B1291:B1294"/>
    <mergeCell ref="C1291:C1294"/>
    <mergeCell ref="D1291:D1294"/>
    <mergeCell ref="E1291:E1294"/>
    <mergeCell ref="F1291:F1294"/>
    <mergeCell ref="F1287:F1290"/>
    <mergeCell ref="B1287:B1290"/>
    <mergeCell ref="C1287:C1290"/>
    <mergeCell ref="D1287:D1290"/>
    <mergeCell ref="E1287:E1290"/>
    <mergeCell ref="H1291:H1294"/>
    <mergeCell ref="I1291:I1294"/>
    <mergeCell ref="H1295:H1298"/>
    <mergeCell ref="I1295:I1298"/>
    <mergeCell ref="H1299:H1302"/>
    <mergeCell ref="I1299:I1302"/>
    <mergeCell ref="H1287:H1290"/>
    <mergeCell ref="I1287:I1290"/>
    <mergeCell ref="Q1299:Q1302"/>
    <mergeCell ref="R1299:R1302"/>
    <mergeCell ref="S1299:S1302"/>
    <mergeCell ref="T1299:T1302"/>
    <mergeCell ref="N1291:N1294"/>
    <mergeCell ref="P1291:P1294"/>
    <mergeCell ref="Q1291:Q1294"/>
    <mergeCell ref="R1291:R1294"/>
    <mergeCell ref="S1291:S1294"/>
    <mergeCell ref="T1291:T1294"/>
    <mergeCell ref="P1287:P1290"/>
    <mergeCell ref="Q1287:Q1290"/>
    <mergeCell ref="R1287:R1290"/>
    <mergeCell ref="S1287:S1290"/>
    <mergeCell ref="T1287:T1290"/>
    <mergeCell ref="O1287:O1290"/>
    <mergeCell ref="W1311:W1314"/>
    <mergeCell ref="W1315:W1318"/>
    <mergeCell ref="B1319:B1322"/>
    <mergeCell ref="C1319:C1322"/>
    <mergeCell ref="D1319:D1322"/>
    <mergeCell ref="E1319:E1322"/>
    <mergeCell ref="F1319:F1322"/>
    <mergeCell ref="G1315:G1318"/>
    <mergeCell ref="W1319:W1322"/>
    <mergeCell ref="B1315:B1318"/>
    <mergeCell ref="C1315:C1318"/>
    <mergeCell ref="D1315:D1318"/>
    <mergeCell ref="E1315:E1318"/>
    <mergeCell ref="F1315:F1318"/>
    <mergeCell ref="F1311:F1314"/>
    <mergeCell ref="B1311:B1314"/>
    <mergeCell ref="C1311:C1314"/>
    <mergeCell ref="D1311:D1314"/>
    <mergeCell ref="E1311:E1314"/>
    <mergeCell ref="W1303:W1306"/>
    <mergeCell ref="B1307:B1310"/>
    <mergeCell ref="C1307:C1310"/>
    <mergeCell ref="D1307:D1310"/>
    <mergeCell ref="E1307:E1310"/>
    <mergeCell ref="F1307:F1310"/>
    <mergeCell ref="G1303:G1306"/>
    <mergeCell ref="W1307:W1310"/>
    <mergeCell ref="H1303:H1306"/>
    <mergeCell ref="I1303:I1306"/>
    <mergeCell ref="B1303:B1306"/>
    <mergeCell ref="C1303:C1306"/>
    <mergeCell ref="D1303:D1306"/>
    <mergeCell ref="E1303:E1306"/>
    <mergeCell ref="F1303:F1306"/>
    <mergeCell ref="I1307:I1310"/>
    <mergeCell ref="H1311:H1314"/>
    <mergeCell ref="I1311:I1314"/>
    <mergeCell ref="H1315:H1318"/>
    <mergeCell ref="I1315:I1318"/>
    <mergeCell ref="H1307:H1310"/>
    <mergeCell ref="N1307:N1310"/>
    <mergeCell ref="P1307:P1310"/>
    <mergeCell ref="Q1307:Q1310"/>
    <mergeCell ref="R1307:R1310"/>
    <mergeCell ref="S1307:S1310"/>
    <mergeCell ref="T1307:T1310"/>
    <mergeCell ref="N1303:N1306"/>
    <mergeCell ref="P1303:P1306"/>
    <mergeCell ref="Q1303:Q1306"/>
    <mergeCell ref="R1303:R1306"/>
    <mergeCell ref="S1303:S1306"/>
    <mergeCell ref="T1303:T1306"/>
    <mergeCell ref="B1335:B1338"/>
    <mergeCell ref="C1335:C1338"/>
    <mergeCell ref="D1335:D1338"/>
    <mergeCell ref="E1335:E1338"/>
    <mergeCell ref="W1335:W1338"/>
    <mergeCell ref="W1339:W1342"/>
    <mergeCell ref="N1335:N1338"/>
    <mergeCell ref="P1335:P1338"/>
    <mergeCell ref="Q1335:Q1338"/>
    <mergeCell ref="R1335:R1338"/>
    <mergeCell ref="F1331:F1334"/>
    <mergeCell ref="C1339:C1342"/>
    <mergeCell ref="D1339:D1342"/>
    <mergeCell ref="E1339:E1342"/>
    <mergeCell ref="F1339:F1342"/>
    <mergeCell ref="F1335:F1338"/>
    <mergeCell ref="B1327:B1330"/>
    <mergeCell ref="C1327:C1330"/>
    <mergeCell ref="D1327:D1330"/>
    <mergeCell ref="E1327:E1330"/>
    <mergeCell ref="F1327:F1330"/>
    <mergeCell ref="G1331:G1334"/>
    <mergeCell ref="B1331:B1334"/>
    <mergeCell ref="C1331:C1334"/>
    <mergeCell ref="D1331:D1334"/>
    <mergeCell ref="E1331:E1334"/>
    <mergeCell ref="F1323:F1326"/>
    <mergeCell ref="B1323:B1326"/>
    <mergeCell ref="C1323:C1326"/>
    <mergeCell ref="D1323:D1326"/>
    <mergeCell ref="E1323:E1326"/>
    <mergeCell ref="G1319:G1322"/>
    <mergeCell ref="G1323:G1326"/>
    <mergeCell ref="H1323:H1326"/>
    <mergeCell ref="I1323:I1326"/>
    <mergeCell ref="H1327:H1330"/>
    <mergeCell ref="I1327:I1330"/>
    <mergeCell ref="S1335:S1338"/>
    <mergeCell ref="T1335:T1338"/>
    <mergeCell ref="O1335:O1338"/>
    <mergeCell ref="R1339:R1342"/>
    <mergeCell ref="S1339:S1342"/>
    <mergeCell ref="T1339:T1342"/>
    <mergeCell ref="O1339:O1342"/>
    <mergeCell ref="N1331:N1334"/>
    <mergeCell ref="P1331:P1334"/>
    <mergeCell ref="Q1331:Q1334"/>
    <mergeCell ref="R1331:R1334"/>
    <mergeCell ref="S1331:S1334"/>
    <mergeCell ref="T1331:T1334"/>
    <mergeCell ref="O1331:O1334"/>
    <mergeCell ref="B1363:B1366"/>
    <mergeCell ref="C1363:C1366"/>
    <mergeCell ref="D1363:D1366"/>
    <mergeCell ref="E1363:E1366"/>
    <mergeCell ref="F1363:F1366"/>
    <mergeCell ref="G1367:G1370"/>
    <mergeCell ref="F1359:F1362"/>
    <mergeCell ref="B1359:B1362"/>
    <mergeCell ref="C1359:C1362"/>
    <mergeCell ref="D1359:D1362"/>
    <mergeCell ref="E1359:E1362"/>
    <mergeCell ref="G1355:G1358"/>
    <mergeCell ref="G1359:G1362"/>
    <mergeCell ref="B1355:B1358"/>
    <mergeCell ref="C1355:C1358"/>
    <mergeCell ref="D1355:D1358"/>
    <mergeCell ref="E1355:E1358"/>
    <mergeCell ref="F1355:F1358"/>
    <mergeCell ref="G1351:G1354"/>
    <mergeCell ref="B1351:B1354"/>
    <mergeCell ref="C1351:C1354"/>
    <mergeCell ref="D1351:D1354"/>
    <mergeCell ref="E1351:E1354"/>
    <mergeCell ref="F1351:F1354"/>
    <mergeCell ref="W1343:W1346"/>
    <mergeCell ref="B1339:B1342"/>
    <mergeCell ref="F1347:F1350"/>
    <mergeCell ref="B1347:B1350"/>
    <mergeCell ref="C1347:C1350"/>
    <mergeCell ref="D1347:D1350"/>
    <mergeCell ref="E1347:E1350"/>
    <mergeCell ref="G1343:G1346"/>
    <mergeCell ref="G1347:G1350"/>
    <mergeCell ref="H1343:H1346"/>
    <mergeCell ref="B1343:B1346"/>
    <mergeCell ref="C1343:C1346"/>
    <mergeCell ref="D1343:D1346"/>
    <mergeCell ref="E1343:E1346"/>
    <mergeCell ref="F1343:F1346"/>
    <mergeCell ref="G1339:G1342"/>
    <mergeCell ref="N1351:N1354"/>
    <mergeCell ref="P1351:P1354"/>
    <mergeCell ref="Q1351:Q1354"/>
    <mergeCell ref="R1351:R1354"/>
    <mergeCell ref="S1351:S1354"/>
    <mergeCell ref="T1351:T1354"/>
    <mergeCell ref="O1351:O1354"/>
    <mergeCell ref="N1347:N1350"/>
    <mergeCell ref="P1347:P1350"/>
    <mergeCell ref="Q1347:Q1350"/>
    <mergeCell ref="R1347:R1350"/>
    <mergeCell ref="S1347:S1350"/>
    <mergeCell ref="T1347:T1350"/>
    <mergeCell ref="O1347:O1350"/>
    <mergeCell ref="N1343:N1346"/>
    <mergeCell ref="P1343:P1346"/>
    <mergeCell ref="Q1343:Q1346"/>
    <mergeCell ref="R1343:R1346"/>
    <mergeCell ref="S1343:S1346"/>
    <mergeCell ref="T1343:T1346"/>
    <mergeCell ref="O1343:O1346"/>
    <mergeCell ref="N1339:N1342"/>
    <mergeCell ref="P1339:P1342"/>
    <mergeCell ref="Q1339:Q1342"/>
    <mergeCell ref="B1383:B1386"/>
    <mergeCell ref="C1383:C1386"/>
    <mergeCell ref="D1383:D1386"/>
    <mergeCell ref="E1383:E1386"/>
    <mergeCell ref="G1379:G1382"/>
    <mergeCell ref="G1383:G1386"/>
    <mergeCell ref="G1375:G1378"/>
    <mergeCell ref="W1371:W1374"/>
    <mergeCell ref="W1375:W1378"/>
    <mergeCell ref="B1379:B1382"/>
    <mergeCell ref="C1379:C1382"/>
    <mergeCell ref="D1379:D1382"/>
    <mergeCell ref="E1379:E1382"/>
    <mergeCell ref="F1379:F1382"/>
    <mergeCell ref="W1379:W1382"/>
    <mergeCell ref="B1375:B1378"/>
    <mergeCell ref="C1375:C1378"/>
    <mergeCell ref="D1375:D1378"/>
    <mergeCell ref="E1375:E1378"/>
    <mergeCell ref="F1375:F1378"/>
    <mergeCell ref="F1371:F1374"/>
    <mergeCell ref="B1371:B1374"/>
    <mergeCell ref="C1371:C1374"/>
    <mergeCell ref="D1371:D1374"/>
    <mergeCell ref="E1371:E1374"/>
    <mergeCell ref="G1371:G1374"/>
    <mergeCell ref="B1367:B1370"/>
    <mergeCell ref="C1367:C1370"/>
    <mergeCell ref="D1367:D1370"/>
    <mergeCell ref="E1367:E1370"/>
    <mergeCell ref="F1367:F1370"/>
    <mergeCell ref="N1371:N1374"/>
    <mergeCell ref="P1371:P1374"/>
    <mergeCell ref="Q1371:Q1374"/>
    <mergeCell ref="R1371:R1374"/>
    <mergeCell ref="S1371:S1374"/>
    <mergeCell ref="T1371:T1374"/>
    <mergeCell ref="O1371:O1374"/>
    <mergeCell ref="N1367:N1370"/>
    <mergeCell ref="P1367:P1370"/>
    <mergeCell ref="Q1367:Q1370"/>
    <mergeCell ref="R1367:R1370"/>
    <mergeCell ref="S1367:S1370"/>
    <mergeCell ref="T1367:T1370"/>
    <mergeCell ref="O1367:O1370"/>
    <mergeCell ref="W1471:W1474"/>
    <mergeCell ref="G1463:G1466"/>
    <mergeCell ref="F1463:F1466"/>
    <mergeCell ref="O1463:O1466"/>
    <mergeCell ref="G1471:G1474"/>
    <mergeCell ref="N1463:N1466"/>
    <mergeCell ref="P1463:P1466"/>
    <mergeCell ref="Q1463:Q1466"/>
    <mergeCell ref="B1467:B1470"/>
    <mergeCell ref="C1467:C1470"/>
    <mergeCell ref="D1467:D1470"/>
    <mergeCell ref="E1467:E1470"/>
    <mergeCell ref="B1463:B1466"/>
    <mergeCell ref="C1463:C1466"/>
    <mergeCell ref="D1463:D1466"/>
    <mergeCell ref="E1463:E1466"/>
    <mergeCell ref="F1415:F1418"/>
    <mergeCell ref="W1403:W1406"/>
    <mergeCell ref="B1415:B1418"/>
    <mergeCell ref="C1415:C1418"/>
    <mergeCell ref="D1415:D1418"/>
    <mergeCell ref="E1415:E1418"/>
    <mergeCell ref="G1403:G1406"/>
    <mergeCell ref="G1415:G1418"/>
    <mergeCell ref="B1403:B1406"/>
    <mergeCell ref="C1403:C1406"/>
    <mergeCell ref="D1403:D1406"/>
    <mergeCell ref="E1403:E1406"/>
    <mergeCell ref="F1403:F1406"/>
    <mergeCell ref="G1399:G1402"/>
    <mergeCell ref="B1399:B1402"/>
    <mergeCell ref="C1399:C1402"/>
    <mergeCell ref="D1399:D1402"/>
    <mergeCell ref="E1399:E1402"/>
    <mergeCell ref="F1399:F1402"/>
    <mergeCell ref="B1431:B1434"/>
    <mergeCell ref="C1431:C1434"/>
    <mergeCell ref="D1431:D1434"/>
    <mergeCell ref="E1431:E1434"/>
    <mergeCell ref="F1431:F1434"/>
    <mergeCell ref="G1431:G1434"/>
    <mergeCell ref="N1431:N1434"/>
    <mergeCell ref="O1431:O1434"/>
    <mergeCell ref="P1431:P1434"/>
    <mergeCell ref="Q1431:Q1434"/>
    <mergeCell ref="R1431:R1434"/>
    <mergeCell ref="S1431:S1434"/>
    <mergeCell ref="T1431:T1434"/>
    <mergeCell ref="B1435:B1438"/>
    <mergeCell ref="C1435:C1438"/>
    <mergeCell ref="D1435:D1438"/>
    <mergeCell ref="E1435:E1438"/>
    <mergeCell ref="F1435:F1438"/>
    <mergeCell ref="G1435:G1438"/>
    <mergeCell ref="H1435:H1438"/>
    <mergeCell ref="I1435:I1438"/>
    <mergeCell ref="N1435:N1438"/>
    <mergeCell ref="O1435:O1438"/>
    <mergeCell ref="P1435:P1438"/>
    <mergeCell ref="Q1435:Q1438"/>
    <mergeCell ref="R1435:R1438"/>
    <mergeCell ref="S1435:S1438"/>
    <mergeCell ref="T1435:T1438"/>
    <mergeCell ref="B1439:B1442"/>
    <mergeCell ref="I1487:I1490"/>
    <mergeCell ref="C1502:C1505"/>
    <mergeCell ref="R1487:R1490"/>
    <mergeCell ref="B1483:B1486"/>
    <mergeCell ref="C1483:C1486"/>
    <mergeCell ref="D1483:D1486"/>
    <mergeCell ref="E1483:E1486"/>
    <mergeCell ref="F1487:F1490"/>
    <mergeCell ref="G1487:G1490"/>
    <mergeCell ref="O1483:O1486"/>
    <mergeCell ref="O1487:O1490"/>
    <mergeCell ref="E1479:E1482"/>
    <mergeCell ref="F1479:F1482"/>
    <mergeCell ref="D1502:D1505"/>
    <mergeCell ref="E1502:E1505"/>
    <mergeCell ref="D1498:D1501"/>
    <mergeCell ref="E1498:E1501"/>
    <mergeCell ref="D1494:D1497"/>
    <mergeCell ref="E1494:E1497"/>
    <mergeCell ref="G1479:G1482"/>
    <mergeCell ref="B1487:B1490"/>
    <mergeCell ref="C1487:C1490"/>
    <mergeCell ref="D1487:D1490"/>
    <mergeCell ref="E1487:E1490"/>
    <mergeCell ref="F1483:F1486"/>
    <mergeCell ref="G1483:G1486"/>
    <mergeCell ref="B1479:B1482"/>
    <mergeCell ref="C1479:C1482"/>
    <mergeCell ref="D1479:D1482"/>
    <mergeCell ref="B1471:B1474"/>
    <mergeCell ref="C1471:C1474"/>
    <mergeCell ref="D1471:D1474"/>
    <mergeCell ref="E1471:E1474"/>
    <mergeCell ref="B1475:B1478"/>
    <mergeCell ref="C1475:C1478"/>
    <mergeCell ref="D1475:D1478"/>
    <mergeCell ref="E1475:E1478"/>
    <mergeCell ref="F1475:F1478"/>
    <mergeCell ref="F1471:F1474"/>
    <mergeCell ref="U1522:U1525"/>
    <mergeCell ref="V1522:V1525"/>
    <mergeCell ref="W1522:W1525"/>
    <mergeCell ref="W1518:W1521"/>
    <mergeCell ref="U1518:U1521"/>
    <mergeCell ref="V1518:V1521"/>
    <mergeCell ref="M1522:M1525"/>
    <mergeCell ref="L1518:L1521"/>
    <mergeCell ref="B1518:B1521"/>
    <mergeCell ref="C1518:C1521"/>
    <mergeCell ref="D1518:D1521"/>
    <mergeCell ref="E1518:E1521"/>
    <mergeCell ref="F1518:F1521"/>
    <mergeCell ref="B1514:B1517"/>
    <mergeCell ref="C1514:C1517"/>
    <mergeCell ref="D1514:D1517"/>
    <mergeCell ref="E1514:E1517"/>
    <mergeCell ref="F1514:F1517"/>
    <mergeCell ref="V1514:V1517"/>
    <mergeCell ref="W1514:W1517"/>
    <mergeCell ref="W1506:W1509"/>
    <mergeCell ref="B1510:B1513"/>
    <mergeCell ref="C1510:C1513"/>
    <mergeCell ref="D1510:D1513"/>
    <mergeCell ref="E1510:E1513"/>
    <mergeCell ref="F1510:F1513"/>
    <mergeCell ref="B1506:B1509"/>
    <mergeCell ref="L1506:L1509"/>
    <mergeCell ref="D1506:D1509"/>
    <mergeCell ref="E1506:E1509"/>
    <mergeCell ref="F1506:F1509"/>
    <mergeCell ref="G1506:G1509"/>
    <mergeCell ref="G1510:G1513"/>
    <mergeCell ref="G1514:G1517"/>
    <mergeCell ref="V1506:V1509"/>
    <mergeCell ref="N1506:N1509"/>
    <mergeCell ref="M1506:M1509"/>
    <mergeCell ref="C1506:C1509"/>
    <mergeCell ref="M1518:M1521"/>
    <mergeCell ref="O1518:O1521"/>
    <mergeCell ref="P1518:P1521"/>
    <mergeCell ref="Q1518:Q1521"/>
    <mergeCell ref="R1518:R1521"/>
    <mergeCell ref="L1522:L1525"/>
    <mergeCell ref="N1522:N1525"/>
    <mergeCell ref="O1522:O1525"/>
    <mergeCell ref="P1522:P1525"/>
    <mergeCell ref="Q1522:Q1525"/>
    <mergeCell ref="R1522:R1525"/>
    <mergeCell ref="L1514:L1517"/>
    <mergeCell ref="N1514:N1517"/>
    <mergeCell ref="O1514:O1517"/>
    <mergeCell ref="P1514:P1517"/>
    <mergeCell ref="Q1514:Q1517"/>
    <mergeCell ref="R1514:R1517"/>
    <mergeCell ref="O1506:O1509"/>
    <mergeCell ref="P1506:P1509"/>
    <mergeCell ref="Q1506:Q1509"/>
    <mergeCell ref="R1506:R1509"/>
    <mergeCell ref="L1510:L1513"/>
    <mergeCell ref="N1510:N1513"/>
    <mergeCell ref="O1510:O1513"/>
    <mergeCell ref="P1510:P1513"/>
    <mergeCell ref="Q1510:Q1513"/>
    <mergeCell ref="V1570:V1573"/>
    <mergeCell ref="W1570:W1573"/>
    <mergeCell ref="W1534:W1537"/>
    <mergeCell ref="B1570:B1573"/>
    <mergeCell ref="C1570:C1573"/>
    <mergeCell ref="D1570:D1573"/>
    <mergeCell ref="E1570:E1573"/>
    <mergeCell ref="F1570:F1573"/>
    <mergeCell ref="U1570:U1573"/>
    <mergeCell ref="M1570:M1573"/>
    <mergeCell ref="W1530:W1533"/>
    <mergeCell ref="B1534:B1537"/>
    <mergeCell ref="C1534:C1537"/>
    <mergeCell ref="D1534:D1537"/>
    <mergeCell ref="E1534:E1537"/>
    <mergeCell ref="F1534:F1537"/>
    <mergeCell ref="U1534:U1537"/>
    <mergeCell ref="V1534:V1537"/>
    <mergeCell ref="M1534:M1537"/>
    <mergeCell ref="L1530:L1533"/>
    <mergeCell ref="U1526:U1529"/>
    <mergeCell ref="V1526:V1529"/>
    <mergeCell ref="W1526:W1529"/>
    <mergeCell ref="U1530:U1533"/>
    <mergeCell ref="B1530:B1533"/>
    <mergeCell ref="C1530:C1533"/>
    <mergeCell ref="D1530:D1533"/>
    <mergeCell ref="E1530:E1533"/>
    <mergeCell ref="F1530:F1533"/>
    <mergeCell ref="V1530:V1533"/>
    <mergeCell ref="B1526:B1529"/>
    <mergeCell ref="C1526:C1529"/>
    <mergeCell ref="D1526:D1529"/>
    <mergeCell ref="E1526:E1529"/>
    <mergeCell ref="F1526:F1529"/>
    <mergeCell ref="N1542:N1545"/>
    <mergeCell ref="M1542:M1545"/>
    <mergeCell ref="M1526:M1529"/>
    <mergeCell ref="N1530:N1533"/>
    <mergeCell ref="O1530:O1533"/>
    <mergeCell ref="P1530:P1533"/>
    <mergeCell ref="Q1530:Q1533"/>
    <mergeCell ref="R1530:R1533"/>
    <mergeCell ref="L1534:L1537"/>
    <mergeCell ref="N1534:N1537"/>
    <mergeCell ref="O1534:O1537"/>
    <mergeCell ref="P1534:P1537"/>
    <mergeCell ref="Q1534:Q1537"/>
    <mergeCell ref="L1526:L1529"/>
    <mergeCell ref="N1526:N1529"/>
    <mergeCell ref="O1526:O1529"/>
    <mergeCell ref="P1526:P1529"/>
    <mergeCell ref="Q1526:Q1529"/>
    <mergeCell ref="R1526:R1529"/>
    <mergeCell ref="E1538:E1541"/>
    <mergeCell ref="D1546:D1549"/>
    <mergeCell ref="D1550:D1553"/>
    <mergeCell ref="E1546:E1549"/>
    <mergeCell ref="E1550:E1553"/>
    <mergeCell ref="F1542:F1545"/>
    <mergeCell ref="F1546:F1549"/>
    <mergeCell ref="F1550:F1553"/>
    <mergeCell ref="B1566:B1569"/>
    <mergeCell ref="C1546:C1549"/>
    <mergeCell ref="X1616:X1619"/>
    <mergeCell ref="U1616:U1619"/>
    <mergeCell ref="V1616:V1619"/>
    <mergeCell ref="W1616:W1619"/>
    <mergeCell ref="C1743:C1746"/>
    <mergeCell ref="B1743:B1746"/>
    <mergeCell ref="D1743:D1746"/>
    <mergeCell ref="E1743:E1746"/>
    <mergeCell ref="G1743:G1746"/>
    <mergeCell ref="B1616:B1619"/>
    <mergeCell ref="C1616:C1619"/>
    <mergeCell ref="D1616:D1619"/>
    <mergeCell ref="E1616:E1619"/>
    <mergeCell ref="F1616:F1619"/>
    <mergeCell ref="C1747:C1750"/>
    <mergeCell ref="E1747:E1750"/>
    <mergeCell ref="D1735:D1738"/>
    <mergeCell ref="E1735:E1738"/>
    <mergeCell ref="F1735:F1738"/>
    <mergeCell ref="U1581:U1584"/>
    <mergeCell ref="G1581:G1584"/>
    <mergeCell ref="V1581:V1584"/>
    <mergeCell ref="W1581:W1584"/>
    <mergeCell ref="M1581:M1584"/>
    <mergeCell ref="L1581:L1584"/>
    <mergeCell ref="O1581:O1584"/>
    <mergeCell ref="N1581:N1584"/>
    <mergeCell ref="Q1581:Q1584"/>
    <mergeCell ref="R1581:R1584"/>
    <mergeCell ref="V1577:V1580"/>
    <mergeCell ref="W1577:W1580"/>
    <mergeCell ref="X1577:X1580"/>
    <mergeCell ref="B1581:B1584"/>
    <mergeCell ref="C1581:C1584"/>
    <mergeCell ref="D1581:D1584"/>
    <mergeCell ref="E1581:E1584"/>
    <mergeCell ref="F1581:F1584"/>
    <mergeCell ref="B1577:B1580"/>
    <mergeCell ref="X1581:X1584"/>
    <mergeCell ref="U1577:U1580"/>
    <mergeCell ref="C1577:C1580"/>
    <mergeCell ref="D1577:D1580"/>
    <mergeCell ref="E1577:E1580"/>
    <mergeCell ref="F1577:F1580"/>
    <mergeCell ref="G1577:G1580"/>
    <mergeCell ref="M1577:M1580"/>
    <mergeCell ref="N1577:N1580"/>
    <mergeCell ref="Q1577:Q1580"/>
    <mergeCell ref="R1577:R1580"/>
    <mergeCell ref="P1743:P1746"/>
    <mergeCell ref="G1636:G1639"/>
    <mergeCell ref="G1644:G1647"/>
    <mergeCell ref="G1648:G1651"/>
    <mergeCell ref="G1652:G1655"/>
    <mergeCell ref="G1656:G1659"/>
    <mergeCell ref="G1660:G1663"/>
    <mergeCell ref="G1723:G1726"/>
    <mergeCell ref="G1727:G1730"/>
    <mergeCell ref="G1707:G1710"/>
    <mergeCell ref="G1664:G1667"/>
    <mergeCell ref="G1668:G1671"/>
    <mergeCell ref="G1672:G1675"/>
    <mergeCell ref="G1676:G1679"/>
    <mergeCell ref="G1691:G1694"/>
    <mergeCell ref="W1632:W1635"/>
    <mergeCell ref="X1636:X1639"/>
    <mergeCell ref="U1632:U1635"/>
    <mergeCell ref="X1632:X1635"/>
    <mergeCell ref="W1628:W1631"/>
    <mergeCell ref="X1628:X1631"/>
    <mergeCell ref="B1636:B1639"/>
    <mergeCell ref="C1636:C1639"/>
    <mergeCell ref="D1636:D1639"/>
    <mergeCell ref="E1636:E1639"/>
    <mergeCell ref="F1636:F1639"/>
    <mergeCell ref="B1632:B1635"/>
    <mergeCell ref="C1632:C1635"/>
    <mergeCell ref="V1632:V1635"/>
    <mergeCell ref="U1628:U1631"/>
    <mergeCell ref="V1628:V1631"/>
    <mergeCell ref="U1624:U1627"/>
    <mergeCell ref="V1624:V1627"/>
    <mergeCell ref="D1632:D1635"/>
    <mergeCell ref="E1632:E1635"/>
    <mergeCell ref="F1632:F1635"/>
    <mergeCell ref="F1624:F1627"/>
    <mergeCell ref="M1624:M1627"/>
    <mergeCell ref="M1628:M1631"/>
    <mergeCell ref="B1628:B1631"/>
    <mergeCell ref="C1628:C1631"/>
    <mergeCell ref="D1628:D1631"/>
    <mergeCell ref="E1628:E1631"/>
    <mergeCell ref="F1628:F1631"/>
    <mergeCell ref="B1620:B1623"/>
    <mergeCell ref="C1620:C1623"/>
    <mergeCell ref="D1620:D1623"/>
    <mergeCell ref="E1620:E1623"/>
    <mergeCell ref="F1620:F1623"/>
    <mergeCell ref="W1624:W1627"/>
    <mergeCell ref="B1624:B1627"/>
    <mergeCell ref="C1624:C1627"/>
    <mergeCell ref="D1624:D1627"/>
    <mergeCell ref="E1624:E1627"/>
    <mergeCell ref="X1620:X1623"/>
    <mergeCell ref="V1620:V1623"/>
    <mergeCell ref="W1620:W1623"/>
    <mergeCell ref="U1620:U1623"/>
    <mergeCell ref="M1620:M1623"/>
    <mergeCell ref="X1644:X1647"/>
    <mergeCell ref="U1648:U1651"/>
    <mergeCell ref="V1648:V1651"/>
    <mergeCell ref="B1648:B1651"/>
    <mergeCell ref="C1648:C1651"/>
    <mergeCell ref="D1648:D1651"/>
    <mergeCell ref="E1648:E1651"/>
    <mergeCell ref="F1648:F1651"/>
    <mergeCell ref="X1648:X1651"/>
    <mergeCell ref="M1644:M1647"/>
    <mergeCell ref="V1640:V1643"/>
    <mergeCell ref="W1640:W1643"/>
    <mergeCell ref="B1644:B1647"/>
    <mergeCell ref="C1644:C1647"/>
    <mergeCell ref="D1644:D1647"/>
    <mergeCell ref="E1644:E1647"/>
    <mergeCell ref="F1644:F1647"/>
    <mergeCell ref="U1644:U1647"/>
    <mergeCell ref="V1644:V1647"/>
    <mergeCell ref="W1644:W1647"/>
    <mergeCell ref="B1640:B1643"/>
    <mergeCell ref="C1640:C1643"/>
    <mergeCell ref="D1640:D1643"/>
    <mergeCell ref="E1640:E1643"/>
    <mergeCell ref="F1640:F1643"/>
    <mergeCell ref="U1640:U1643"/>
    <mergeCell ref="G1640:G1643"/>
    <mergeCell ref="L1640:L1643"/>
    <mergeCell ref="N1640:N1643"/>
    <mergeCell ref="O1640:O1643"/>
    <mergeCell ref="U1636:U1639"/>
    <mergeCell ref="V1636:V1639"/>
    <mergeCell ref="W1636:W1639"/>
    <mergeCell ref="W1660:W1663"/>
    <mergeCell ref="X1660:X1663"/>
    <mergeCell ref="U1664:U1667"/>
    <mergeCell ref="V1664:V1667"/>
    <mergeCell ref="B1664:B1667"/>
    <mergeCell ref="C1664:C1667"/>
    <mergeCell ref="D1664:D1667"/>
    <mergeCell ref="E1664:E1667"/>
    <mergeCell ref="F1664:F1667"/>
    <mergeCell ref="X1664:X1667"/>
    <mergeCell ref="V1656:V1659"/>
    <mergeCell ref="W1656:W1659"/>
    <mergeCell ref="X1656:X1659"/>
    <mergeCell ref="B1660:B1663"/>
    <mergeCell ref="C1660:C1663"/>
    <mergeCell ref="D1660:D1663"/>
    <mergeCell ref="E1660:E1663"/>
    <mergeCell ref="F1660:F1663"/>
    <mergeCell ref="U1660:U1663"/>
    <mergeCell ref="V1660:V1663"/>
    <mergeCell ref="V1652:V1655"/>
    <mergeCell ref="W1652:W1655"/>
    <mergeCell ref="W1648:W1651"/>
    <mergeCell ref="X1652:X1655"/>
    <mergeCell ref="B1656:B1659"/>
    <mergeCell ref="C1656:C1659"/>
    <mergeCell ref="D1656:D1659"/>
    <mergeCell ref="E1656:E1659"/>
    <mergeCell ref="F1656:F1659"/>
    <mergeCell ref="U1656:U1659"/>
    <mergeCell ref="B1652:B1655"/>
    <mergeCell ref="C1652:C1655"/>
    <mergeCell ref="D1652:D1655"/>
    <mergeCell ref="E1652:E1655"/>
    <mergeCell ref="F1652:F1655"/>
    <mergeCell ref="U1652:U1655"/>
    <mergeCell ref="L1652:L1655"/>
    <mergeCell ref="N1652:N1655"/>
    <mergeCell ref="O1652:O1655"/>
    <mergeCell ref="P1652:P1655"/>
    <mergeCell ref="M1664:M1667"/>
    <mergeCell ref="L1660:L1663"/>
    <mergeCell ref="N1660:N1663"/>
    <mergeCell ref="O1660:O1663"/>
    <mergeCell ref="P1660:P1663"/>
    <mergeCell ref="Q1660:Q1663"/>
    <mergeCell ref="R1660:R1663"/>
    <mergeCell ref="M1660:M1663"/>
    <mergeCell ref="W1676:W1679"/>
    <mergeCell ref="X1676:X1679"/>
    <mergeCell ref="U1683:U1686"/>
    <mergeCell ref="V1683:V1686"/>
    <mergeCell ref="B1683:B1686"/>
    <mergeCell ref="C1683:C1686"/>
    <mergeCell ref="D1683:D1686"/>
    <mergeCell ref="E1683:E1686"/>
    <mergeCell ref="F1683:F1686"/>
    <mergeCell ref="X1683:X1686"/>
    <mergeCell ref="V1672:V1675"/>
    <mergeCell ref="W1672:W1675"/>
    <mergeCell ref="X1672:X1675"/>
    <mergeCell ref="B1676:B1679"/>
    <mergeCell ref="C1676:C1679"/>
    <mergeCell ref="D1676:D1679"/>
    <mergeCell ref="E1676:E1679"/>
    <mergeCell ref="F1676:F1679"/>
    <mergeCell ref="U1676:U1679"/>
    <mergeCell ref="V1676:V1679"/>
    <mergeCell ref="V1668:V1671"/>
    <mergeCell ref="W1668:W1671"/>
    <mergeCell ref="W1664:W1667"/>
    <mergeCell ref="X1668:X1671"/>
    <mergeCell ref="B1672:B1675"/>
    <mergeCell ref="C1672:C1675"/>
    <mergeCell ref="D1672:D1675"/>
    <mergeCell ref="E1672:E1675"/>
    <mergeCell ref="F1672:F1675"/>
    <mergeCell ref="U1672:U1675"/>
    <mergeCell ref="B1668:B1671"/>
    <mergeCell ref="C1668:C1671"/>
    <mergeCell ref="D1668:D1671"/>
    <mergeCell ref="E1668:E1671"/>
    <mergeCell ref="F1668:F1671"/>
    <mergeCell ref="U1668:U1671"/>
    <mergeCell ref="L1668:L1671"/>
    <mergeCell ref="N1668:N1671"/>
    <mergeCell ref="O1668:O1671"/>
    <mergeCell ref="P1668:P1671"/>
    <mergeCell ref="G1683:G1686"/>
    <mergeCell ref="L1676:L1679"/>
    <mergeCell ref="N1676:N1679"/>
    <mergeCell ref="O1676:O1679"/>
    <mergeCell ref="P1676:P1679"/>
    <mergeCell ref="Q1676:Q1679"/>
    <mergeCell ref="R1676:R1679"/>
    <mergeCell ref="M1676:M1679"/>
    <mergeCell ref="Q1668:Q1671"/>
    <mergeCell ref="R1668:R1671"/>
    <mergeCell ref="L1672:L1675"/>
    <mergeCell ref="N1672:N1675"/>
    <mergeCell ref="O1672:O1675"/>
    <mergeCell ref="P1672:P1675"/>
    <mergeCell ref="Q1672:Q1675"/>
    <mergeCell ref="R1672:R1675"/>
    <mergeCell ref="M1668:M1671"/>
    <mergeCell ref="M1672:M1675"/>
    <mergeCell ref="L1664:L1667"/>
    <mergeCell ref="N1664:N1667"/>
    <mergeCell ref="O1664:O1667"/>
    <mergeCell ref="P1664:P1667"/>
    <mergeCell ref="Q1664:Q1667"/>
    <mergeCell ref="R1664:R1667"/>
    <mergeCell ref="V1687:V1690"/>
    <mergeCell ref="W1687:W1690"/>
    <mergeCell ref="W1683:W1686"/>
    <mergeCell ref="X1687:X1690"/>
    <mergeCell ref="B1691:B1694"/>
    <mergeCell ref="C1691:C1694"/>
    <mergeCell ref="D1691:D1694"/>
    <mergeCell ref="E1691:E1694"/>
    <mergeCell ref="F1691:F1694"/>
    <mergeCell ref="U1691:U1694"/>
    <mergeCell ref="B1687:B1690"/>
    <mergeCell ref="C1687:C1690"/>
    <mergeCell ref="D1687:D1690"/>
    <mergeCell ref="E1687:E1690"/>
    <mergeCell ref="F1687:F1690"/>
    <mergeCell ref="U1687:U1690"/>
    <mergeCell ref="L1687:L1690"/>
    <mergeCell ref="N1687:N1690"/>
    <mergeCell ref="O1687:O1690"/>
    <mergeCell ref="P1687:P1690"/>
    <mergeCell ref="G1695:G1698"/>
    <mergeCell ref="G1699:G1702"/>
    <mergeCell ref="G1687:G1690"/>
    <mergeCell ref="L1683:L1686"/>
    <mergeCell ref="N1683:N1686"/>
    <mergeCell ref="O1683:O1686"/>
    <mergeCell ref="P1683:P1686"/>
    <mergeCell ref="Q1683:Q1686"/>
    <mergeCell ref="R1683:R1686"/>
    <mergeCell ref="M1683:M1686"/>
    <mergeCell ref="N1699:N1702"/>
    <mergeCell ref="O1699:O1702"/>
    <mergeCell ref="P1699:P1702"/>
    <mergeCell ref="Q1699:Q1702"/>
    <mergeCell ref="R1699:R1702"/>
    <mergeCell ref="L1695:L1698"/>
    <mergeCell ref="N1695:N1698"/>
    <mergeCell ref="O1695:O1698"/>
    <mergeCell ref="P1695:P1698"/>
    <mergeCell ref="Q1695:Q1698"/>
    <mergeCell ref="R1695:R1698"/>
    <mergeCell ref="Q1687:Q1690"/>
    <mergeCell ref="R1687:R1690"/>
    <mergeCell ref="L1691:L1694"/>
    <mergeCell ref="G1719:G1722"/>
    <mergeCell ref="G1711:G1714"/>
    <mergeCell ref="O1711:O1714"/>
    <mergeCell ref="P1711:P1714"/>
    <mergeCell ref="Q1711:Q1714"/>
    <mergeCell ref="R1711:R1714"/>
    <mergeCell ref="M1711:M1714"/>
    <mergeCell ref="Q1703:Q1706"/>
    <mergeCell ref="R1703:R1706"/>
    <mergeCell ref="L1707:L1710"/>
    <mergeCell ref="N1707:N1710"/>
    <mergeCell ref="O1707:O1710"/>
    <mergeCell ref="P1707:P1710"/>
    <mergeCell ref="Q1707:Q1710"/>
    <mergeCell ref="R1707:R1710"/>
    <mergeCell ref="M1703:M1706"/>
    <mergeCell ref="M1707:M1710"/>
    <mergeCell ref="L1699:L1702"/>
    <mergeCell ref="W1695:W1698"/>
    <mergeCell ref="X1695:X1698"/>
    <mergeCell ref="U1699:U1702"/>
    <mergeCell ref="V1699:V1702"/>
    <mergeCell ref="B1699:B1702"/>
    <mergeCell ref="C1699:C1702"/>
    <mergeCell ref="D1699:D1702"/>
    <mergeCell ref="E1699:E1702"/>
    <mergeCell ref="F1699:F1702"/>
    <mergeCell ref="X1699:X1702"/>
    <mergeCell ref="V1691:V1694"/>
    <mergeCell ref="W1691:W1694"/>
    <mergeCell ref="X1691:X1694"/>
    <mergeCell ref="B1695:B1698"/>
    <mergeCell ref="C1695:C1698"/>
    <mergeCell ref="D1695:D1698"/>
    <mergeCell ref="E1695:E1698"/>
    <mergeCell ref="F1695:F1698"/>
    <mergeCell ref="U1695:U1698"/>
    <mergeCell ref="V1695:V1698"/>
    <mergeCell ref="W1711:W1714"/>
    <mergeCell ref="X1711:X1714"/>
    <mergeCell ref="U1715:U1718"/>
    <mergeCell ref="V1715:V1718"/>
    <mergeCell ref="B1715:B1718"/>
    <mergeCell ref="C1715:C1718"/>
    <mergeCell ref="D1715:D1718"/>
    <mergeCell ref="E1715:E1718"/>
    <mergeCell ref="F1715:F1718"/>
    <mergeCell ref="X1715:X1718"/>
    <mergeCell ref="V1707:V1710"/>
    <mergeCell ref="W1707:W1710"/>
    <mergeCell ref="X1707:X1710"/>
    <mergeCell ref="B1711:B1714"/>
    <mergeCell ref="C1711:C1714"/>
    <mergeCell ref="D1711:D1714"/>
    <mergeCell ref="E1711:E1714"/>
    <mergeCell ref="F1711:F1714"/>
    <mergeCell ref="U1711:U1714"/>
    <mergeCell ref="V1711:V1714"/>
    <mergeCell ref="V1703:V1706"/>
    <mergeCell ref="W1703:W1706"/>
    <mergeCell ref="W1699:W1702"/>
    <mergeCell ref="X1703:X1706"/>
    <mergeCell ref="B1707:B1710"/>
    <mergeCell ref="C1707:C1710"/>
    <mergeCell ref="D1707:D1710"/>
    <mergeCell ref="E1707:E1710"/>
    <mergeCell ref="F1707:F1710"/>
    <mergeCell ref="U1707:U1710"/>
    <mergeCell ref="B1703:B1706"/>
    <mergeCell ref="C1703:C1706"/>
    <mergeCell ref="D1703:D1706"/>
    <mergeCell ref="E1703:E1706"/>
    <mergeCell ref="F1703:F1706"/>
    <mergeCell ref="U1703:U1706"/>
    <mergeCell ref="L1703:L1706"/>
    <mergeCell ref="N1703:N1706"/>
    <mergeCell ref="O1703:O1706"/>
    <mergeCell ref="P1703:P1706"/>
    <mergeCell ref="G1703:G1706"/>
    <mergeCell ref="G1715:G1718"/>
    <mergeCell ref="V1739:V1742"/>
    <mergeCell ref="W1739:W1742"/>
    <mergeCell ref="X1739:X1742"/>
    <mergeCell ref="C12:C15"/>
    <mergeCell ref="C16:C19"/>
    <mergeCell ref="C20:C23"/>
    <mergeCell ref="V1735:V1738"/>
    <mergeCell ref="W1735:W1738"/>
    <mergeCell ref="X1735:X1738"/>
    <mergeCell ref="B1739:B1742"/>
    <mergeCell ref="C1739:C1742"/>
    <mergeCell ref="D1739:D1742"/>
    <mergeCell ref="E1739:E1742"/>
    <mergeCell ref="F1739:F1742"/>
    <mergeCell ref="U1739:U1742"/>
    <mergeCell ref="B1735:B1738"/>
    <mergeCell ref="C1735:C1738"/>
    <mergeCell ref="L1739:L1742"/>
    <mergeCell ref="U1735:U1738"/>
    <mergeCell ref="G1735:G1738"/>
    <mergeCell ref="L1735:L1738"/>
    <mergeCell ref="N1735:N1738"/>
    <mergeCell ref="O1735:O1738"/>
    <mergeCell ref="W1731:W1734"/>
    <mergeCell ref="L1731:L1734"/>
    <mergeCell ref="N1731:N1734"/>
    <mergeCell ref="O1731:O1734"/>
    <mergeCell ref="P1731:P1734"/>
    <mergeCell ref="W1727:W1730"/>
    <mergeCell ref="X1727:X1730"/>
    <mergeCell ref="U1731:U1734"/>
    <mergeCell ref="V1731:V1734"/>
    <mergeCell ref="B1731:B1734"/>
    <mergeCell ref="C1731:C1734"/>
    <mergeCell ref="D1731:D1734"/>
    <mergeCell ref="E1731:E1734"/>
    <mergeCell ref="F1731:F1734"/>
    <mergeCell ref="X1731:X1734"/>
    <mergeCell ref="V1723:V1726"/>
    <mergeCell ref="W1723:W1726"/>
    <mergeCell ref="X1723:X1726"/>
    <mergeCell ref="B1727:B1730"/>
    <mergeCell ref="C1727:C1730"/>
    <mergeCell ref="D1727:D1730"/>
    <mergeCell ref="E1727:E1730"/>
    <mergeCell ref="F1727:F1730"/>
    <mergeCell ref="U1727:U1730"/>
    <mergeCell ref="V1727:V1730"/>
    <mergeCell ref="V1719:V1722"/>
    <mergeCell ref="W1719:W1722"/>
    <mergeCell ref="W1715:W1718"/>
    <mergeCell ref="X1719:X1722"/>
    <mergeCell ref="B1723:B1726"/>
    <mergeCell ref="C1723:C1726"/>
    <mergeCell ref="D1723:D1726"/>
    <mergeCell ref="E1723:E1726"/>
    <mergeCell ref="F1723:F1726"/>
    <mergeCell ref="U1723:U1726"/>
    <mergeCell ref="B1719:B1722"/>
    <mergeCell ref="C1719:C1722"/>
    <mergeCell ref="D1719:D1722"/>
    <mergeCell ref="E1719:E1722"/>
    <mergeCell ref="F1719:F1722"/>
    <mergeCell ref="U1719:U1722"/>
    <mergeCell ref="F1810:F1813"/>
    <mergeCell ref="U1810:U1813"/>
    <mergeCell ref="G1810:G1813"/>
    <mergeCell ref="L1810:L1813"/>
    <mergeCell ref="N1810:N1813"/>
    <mergeCell ref="O1810:O1813"/>
    <mergeCell ref="V1806:V1809"/>
    <mergeCell ref="W1806:W1809"/>
    <mergeCell ref="U1806:U1809"/>
    <mergeCell ref="V1802:V1805"/>
    <mergeCell ref="W1802:W1805"/>
    <mergeCell ref="U1802:U1805"/>
    <mergeCell ref="B1806:B1809"/>
    <mergeCell ref="C1806:C1809"/>
    <mergeCell ref="D1806:D1809"/>
    <mergeCell ref="E1806:E1809"/>
    <mergeCell ref="F1806:F1809"/>
    <mergeCell ref="B1802:B1805"/>
    <mergeCell ref="C1802:C1805"/>
    <mergeCell ref="D1802:D1805"/>
    <mergeCell ref="E1802:E1805"/>
    <mergeCell ref="F1802:F1805"/>
    <mergeCell ref="U1794:U1797"/>
    <mergeCell ref="B1794:B1797"/>
    <mergeCell ref="C1794:C1797"/>
    <mergeCell ref="D1794:D1797"/>
    <mergeCell ref="E1794:E1797"/>
    <mergeCell ref="F1794:F1797"/>
    <mergeCell ref="L1794:L1797"/>
    <mergeCell ref="N1794:N1797"/>
    <mergeCell ref="O1794:O1797"/>
    <mergeCell ref="P1794:P1797"/>
    <mergeCell ref="W1794:W1797"/>
    <mergeCell ref="V1794:V1797"/>
    <mergeCell ref="R1798:R1801"/>
    <mergeCell ref="C1798:C1801"/>
    <mergeCell ref="D1798:D1801"/>
    <mergeCell ref="E1798:E1801"/>
    <mergeCell ref="F1798:F1801"/>
    <mergeCell ref="G1794:G1797"/>
    <mergeCell ref="G1798:G1801"/>
    <mergeCell ref="W1830:W1833"/>
    <mergeCell ref="C1834:C1837"/>
    <mergeCell ref="D1834:D1837"/>
    <mergeCell ref="E1834:E1837"/>
    <mergeCell ref="F1834:F1837"/>
    <mergeCell ref="G1834:G1837"/>
    <mergeCell ref="U1834:U1837"/>
    <mergeCell ref="V1834:V1837"/>
    <mergeCell ref="W1834:W1837"/>
    <mergeCell ref="L1830:L1833"/>
    <mergeCell ref="V1826:V1829"/>
    <mergeCell ref="W1826:W1829"/>
    <mergeCell ref="B1830:B1833"/>
    <mergeCell ref="C1830:C1833"/>
    <mergeCell ref="D1830:D1833"/>
    <mergeCell ref="E1830:E1833"/>
    <mergeCell ref="F1830:F1833"/>
    <mergeCell ref="G1830:G1833"/>
    <mergeCell ref="U1830:U1833"/>
    <mergeCell ref="V1830:V1833"/>
    <mergeCell ref="U1822:U1825"/>
    <mergeCell ref="V1822:V1825"/>
    <mergeCell ref="W1822:W1825"/>
    <mergeCell ref="B1826:B1829"/>
    <mergeCell ref="C1826:C1829"/>
    <mergeCell ref="D1826:D1829"/>
    <mergeCell ref="E1826:E1829"/>
    <mergeCell ref="F1826:F1829"/>
    <mergeCell ref="G1826:G1829"/>
    <mergeCell ref="U1826:U1829"/>
    <mergeCell ref="Y5:Y6"/>
    <mergeCell ref="S202:S205"/>
    <mergeCell ref="S310:S313"/>
    <mergeCell ref="S314:S317"/>
    <mergeCell ref="B1822:B1825"/>
    <mergeCell ref="C1822:C1825"/>
    <mergeCell ref="D1822:D1825"/>
    <mergeCell ref="E1822:E1825"/>
    <mergeCell ref="F1822:F1825"/>
    <mergeCell ref="G1822:G1825"/>
    <mergeCell ref="W1814:W1817"/>
    <mergeCell ref="B1818:B1821"/>
    <mergeCell ref="C1818:C1821"/>
    <mergeCell ref="D1818:D1821"/>
    <mergeCell ref="E1818:E1821"/>
    <mergeCell ref="F1818:F1821"/>
    <mergeCell ref="G1818:G1821"/>
    <mergeCell ref="U1818:U1821"/>
    <mergeCell ref="V1818:V1821"/>
    <mergeCell ref="W1818:W1821"/>
    <mergeCell ref="V1810:V1813"/>
    <mergeCell ref="W1810:W1813"/>
    <mergeCell ref="B1814:B1817"/>
    <mergeCell ref="C1814:C1817"/>
    <mergeCell ref="D1814:D1817"/>
    <mergeCell ref="E1814:E1817"/>
    <mergeCell ref="F1814:F1817"/>
    <mergeCell ref="G1814:G1817"/>
    <mergeCell ref="U1814:U1817"/>
    <mergeCell ref="V1814:V1817"/>
    <mergeCell ref="B1810:B1813"/>
    <mergeCell ref="C1810:C1813"/>
    <mergeCell ref="D1810:D1813"/>
    <mergeCell ref="E1810:E1813"/>
    <mergeCell ref="V1846:V1849"/>
    <mergeCell ref="W1846:W1849"/>
    <mergeCell ref="C1850:C1853"/>
    <mergeCell ref="D1850:D1853"/>
    <mergeCell ref="E1850:E1853"/>
    <mergeCell ref="F1850:F1853"/>
    <mergeCell ref="G1850:G1853"/>
    <mergeCell ref="U1850:U1853"/>
    <mergeCell ref="V1850:V1853"/>
    <mergeCell ref="W1850:W1853"/>
    <mergeCell ref="U1842:U1845"/>
    <mergeCell ref="V1842:V1845"/>
    <mergeCell ref="W1842:W1845"/>
    <mergeCell ref="B1846:B1849"/>
    <mergeCell ref="C1846:C1849"/>
    <mergeCell ref="D1846:D1849"/>
    <mergeCell ref="E1846:E1849"/>
    <mergeCell ref="F1846:F1849"/>
    <mergeCell ref="G1846:G1849"/>
    <mergeCell ref="U1846:U1849"/>
    <mergeCell ref="B1834:B1837"/>
    <mergeCell ref="U1838:U1841"/>
    <mergeCell ref="V1838:V1841"/>
    <mergeCell ref="W1838:W1841"/>
    <mergeCell ref="B1842:B1845"/>
    <mergeCell ref="C1842:C1845"/>
    <mergeCell ref="D1842:D1845"/>
    <mergeCell ref="E1842:E1845"/>
    <mergeCell ref="F1842:F1845"/>
    <mergeCell ref="G1842:G1845"/>
    <mergeCell ref="B1838:B1841"/>
    <mergeCell ref="C1838:C1841"/>
    <mergeCell ref="D1838:D1841"/>
    <mergeCell ref="E1838:E1841"/>
    <mergeCell ref="F1838:F1841"/>
    <mergeCell ref="G1838:G1841"/>
    <mergeCell ref="L1846:L1849"/>
    <mergeCell ref="N1846:N1849"/>
    <mergeCell ref="O1846:O1849"/>
    <mergeCell ref="P1846:P1849"/>
    <mergeCell ref="Q1846:Q1849"/>
    <mergeCell ref="R1846:R1849"/>
    <mergeCell ref="M1846:M1849"/>
    <mergeCell ref="L1842:L1845"/>
    <mergeCell ref="N1842:N1845"/>
    <mergeCell ref="O1842:O1845"/>
    <mergeCell ref="P1842:P1845"/>
    <mergeCell ref="Q1842:Q1845"/>
    <mergeCell ref="R1842:R1845"/>
    <mergeCell ref="L1838:L1841"/>
    <mergeCell ref="N1838:N1841"/>
    <mergeCell ref="O1838:O1841"/>
    <mergeCell ref="P1838:P1841"/>
    <mergeCell ref="Q1838:Q1841"/>
    <mergeCell ref="R1838:R1841"/>
    <mergeCell ref="V1862:V1865"/>
    <mergeCell ref="W1862:W1865"/>
    <mergeCell ref="B1866:B1869"/>
    <mergeCell ref="C1866:C1869"/>
    <mergeCell ref="D1866:D1869"/>
    <mergeCell ref="E1866:E1869"/>
    <mergeCell ref="F1866:F1869"/>
    <mergeCell ref="G1866:G1869"/>
    <mergeCell ref="U1866:U1869"/>
    <mergeCell ref="V1866:V1869"/>
    <mergeCell ref="U1858:U1861"/>
    <mergeCell ref="V1858:V1861"/>
    <mergeCell ref="W1858:W1861"/>
    <mergeCell ref="B1862:B1865"/>
    <mergeCell ref="C1862:C1865"/>
    <mergeCell ref="D1862:D1865"/>
    <mergeCell ref="E1862:E1865"/>
    <mergeCell ref="F1862:F1865"/>
    <mergeCell ref="G1862:G1865"/>
    <mergeCell ref="U1862:U1865"/>
    <mergeCell ref="B1850:B1853"/>
    <mergeCell ref="U1854:U1857"/>
    <mergeCell ref="V1854:V1857"/>
    <mergeCell ref="W1854:W1857"/>
    <mergeCell ref="B1858:B1861"/>
    <mergeCell ref="C1858:C1861"/>
    <mergeCell ref="D1858:D1861"/>
    <mergeCell ref="E1858:E1861"/>
    <mergeCell ref="F1858:F1861"/>
    <mergeCell ref="G1858:G1861"/>
    <mergeCell ref="B1854:B1857"/>
    <mergeCell ref="C1854:C1857"/>
    <mergeCell ref="D1854:D1857"/>
    <mergeCell ref="E1854:E1857"/>
    <mergeCell ref="F1854:F1857"/>
    <mergeCell ref="G1854:G1857"/>
    <mergeCell ref="L1854:L1857"/>
    <mergeCell ref="N1854:N1857"/>
    <mergeCell ref="O1854:O1857"/>
    <mergeCell ref="P1854:P1857"/>
    <mergeCell ref="Q1854:Q1857"/>
    <mergeCell ref="R1854:R1857"/>
    <mergeCell ref="M1854:M1857"/>
    <mergeCell ref="L1850:L1853"/>
    <mergeCell ref="N1850:N1853"/>
    <mergeCell ref="O1850:O1853"/>
    <mergeCell ref="P1850:P1853"/>
    <mergeCell ref="Q1850:Q1853"/>
    <mergeCell ref="R1850:R1853"/>
    <mergeCell ref="M1850:M1853"/>
    <mergeCell ref="L1862:L1865"/>
    <mergeCell ref="N1862:N1865"/>
    <mergeCell ref="O1862:O1865"/>
    <mergeCell ref="P1862:P1865"/>
    <mergeCell ref="Q1862:Q1865"/>
    <mergeCell ref="R1862:R1865"/>
    <mergeCell ref="M1862:M1865"/>
    <mergeCell ref="L1858:L1861"/>
    <mergeCell ref="N1858:N1861"/>
    <mergeCell ref="O1858:O1861"/>
    <mergeCell ref="P1858:P1861"/>
    <mergeCell ref="Q1858:Q1861"/>
    <mergeCell ref="R1858:R1861"/>
    <mergeCell ref="M1858:M1861"/>
    <mergeCell ref="V1878:V1881"/>
    <mergeCell ref="W1878:W1881"/>
    <mergeCell ref="B1882:B1885"/>
    <mergeCell ref="C1882:C1885"/>
    <mergeCell ref="D1882:D1885"/>
    <mergeCell ref="E1882:E1885"/>
    <mergeCell ref="F1882:F1885"/>
    <mergeCell ref="G1882:G1885"/>
    <mergeCell ref="U1882:U1885"/>
    <mergeCell ref="V1882:V1885"/>
    <mergeCell ref="U1874:U1877"/>
    <mergeCell ref="V1874:V1877"/>
    <mergeCell ref="W1874:W1877"/>
    <mergeCell ref="B1878:B1881"/>
    <mergeCell ref="C1878:C1881"/>
    <mergeCell ref="D1878:D1881"/>
    <mergeCell ref="E1878:E1881"/>
    <mergeCell ref="F1878:F1881"/>
    <mergeCell ref="G1878:G1881"/>
    <mergeCell ref="U1878:U1881"/>
    <mergeCell ref="B1874:B1877"/>
    <mergeCell ref="C1874:C1877"/>
    <mergeCell ref="D1874:D1877"/>
    <mergeCell ref="E1874:E1877"/>
    <mergeCell ref="F1874:F1877"/>
    <mergeCell ref="G1874:G1877"/>
    <mergeCell ref="W1866:W1869"/>
    <mergeCell ref="B1870:B1873"/>
    <mergeCell ref="C1870:C1873"/>
    <mergeCell ref="D1870:D1873"/>
    <mergeCell ref="E1870:E1873"/>
    <mergeCell ref="F1870:F1873"/>
    <mergeCell ref="G1870:G1873"/>
    <mergeCell ref="U1870:U1873"/>
    <mergeCell ref="V1870:V1873"/>
    <mergeCell ref="W1870:W1873"/>
    <mergeCell ref="L1874:L1877"/>
    <mergeCell ref="N1874:N1877"/>
    <mergeCell ref="O1874:O1877"/>
    <mergeCell ref="P1874:P1877"/>
    <mergeCell ref="Q1874:Q1877"/>
    <mergeCell ref="R1874:R1877"/>
    <mergeCell ref="M1874:M1877"/>
    <mergeCell ref="L1870:L1873"/>
    <mergeCell ref="N1870:N1873"/>
    <mergeCell ref="O1870:O1873"/>
    <mergeCell ref="P1870:P1873"/>
    <mergeCell ref="Q1870:Q1873"/>
    <mergeCell ref="R1870:R1873"/>
    <mergeCell ref="M1870:M1873"/>
    <mergeCell ref="L1866:L1869"/>
    <mergeCell ref="N1866:N1869"/>
    <mergeCell ref="O1866:O1869"/>
    <mergeCell ref="P1866:P1869"/>
    <mergeCell ref="Q1866:Q1869"/>
    <mergeCell ref="R1866:R1869"/>
    <mergeCell ref="M1866:M1869"/>
    <mergeCell ref="L1878:L1881"/>
    <mergeCell ref="N1878:N1881"/>
    <mergeCell ref="O1878:O1881"/>
    <mergeCell ref="P1878:P1881"/>
    <mergeCell ref="Q1878:Q1881"/>
    <mergeCell ref="R1878:R1881"/>
    <mergeCell ref="M1878:M1881"/>
    <mergeCell ref="V1894:V1897"/>
    <mergeCell ref="W1894:W1897"/>
    <mergeCell ref="C1898:C1901"/>
    <mergeCell ref="D1898:D1901"/>
    <mergeCell ref="E1898:E1901"/>
    <mergeCell ref="F1898:F1901"/>
    <mergeCell ref="G1898:G1901"/>
    <mergeCell ref="U1898:U1901"/>
    <mergeCell ref="V1898:V1901"/>
    <mergeCell ref="W1898:W1901"/>
    <mergeCell ref="U1890:U1893"/>
    <mergeCell ref="V1890:V1893"/>
    <mergeCell ref="W1890:W1893"/>
    <mergeCell ref="B1894:B1897"/>
    <mergeCell ref="C1894:C1897"/>
    <mergeCell ref="D1894:D1897"/>
    <mergeCell ref="E1894:E1897"/>
    <mergeCell ref="F1894:F1897"/>
    <mergeCell ref="G1894:G1897"/>
    <mergeCell ref="U1894:U1897"/>
    <mergeCell ref="B1890:B1893"/>
    <mergeCell ref="C1890:C1893"/>
    <mergeCell ref="D1890:D1893"/>
    <mergeCell ref="E1890:E1893"/>
    <mergeCell ref="F1890:F1893"/>
    <mergeCell ref="G1890:G1893"/>
    <mergeCell ref="W1882:W1885"/>
    <mergeCell ref="B1886:B1889"/>
    <mergeCell ref="C1886:C1889"/>
    <mergeCell ref="D1886:D1889"/>
    <mergeCell ref="E1886:E1889"/>
    <mergeCell ref="F1886:F1889"/>
    <mergeCell ref="G1886:G1889"/>
    <mergeCell ref="U1886:U1889"/>
    <mergeCell ref="V1886:V1889"/>
    <mergeCell ref="W1886:W1889"/>
    <mergeCell ref="L1894:L1897"/>
    <mergeCell ref="N1894:N1897"/>
    <mergeCell ref="O1894:O1897"/>
    <mergeCell ref="P1894:P1897"/>
    <mergeCell ref="Q1894:Q1897"/>
    <mergeCell ref="R1894:R1897"/>
    <mergeCell ref="M1894:M1897"/>
    <mergeCell ref="L1890:L1893"/>
    <mergeCell ref="N1890:N1893"/>
    <mergeCell ref="O1890:O1893"/>
    <mergeCell ref="P1890:P1893"/>
    <mergeCell ref="Q1890:Q1893"/>
    <mergeCell ref="R1890:R1893"/>
    <mergeCell ref="M1890:M1893"/>
    <mergeCell ref="L1886:L1889"/>
    <mergeCell ref="N1886:N1889"/>
    <mergeCell ref="O1886:O1889"/>
    <mergeCell ref="P1886:P1889"/>
    <mergeCell ref="Q1886:Q1889"/>
    <mergeCell ref="R1886:R1889"/>
    <mergeCell ref="M1886:M1889"/>
    <mergeCell ref="L1882:L1885"/>
    <mergeCell ref="N1882:N1885"/>
    <mergeCell ref="O1882:O1885"/>
    <mergeCell ref="P1882:P1885"/>
    <mergeCell ref="Q1882:Q1885"/>
    <mergeCell ref="R1882:R1885"/>
    <mergeCell ref="M1882:M1885"/>
    <mergeCell ref="C1914:C1917"/>
    <mergeCell ref="D1914:D1917"/>
    <mergeCell ref="E1914:E1917"/>
    <mergeCell ref="F1914:F1917"/>
    <mergeCell ref="G1914:G1917"/>
    <mergeCell ref="U1914:U1917"/>
    <mergeCell ref="V1914:V1917"/>
    <mergeCell ref="U1906:U1909"/>
    <mergeCell ref="V1906:V1909"/>
    <mergeCell ref="W1906:W1909"/>
    <mergeCell ref="B1910:B1913"/>
    <mergeCell ref="C1910:C1913"/>
    <mergeCell ref="D1910:D1913"/>
    <mergeCell ref="E1910:E1913"/>
    <mergeCell ref="F1910:F1913"/>
    <mergeCell ref="G1910:G1913"/>
    <mergeCell ref="U1910:U1913"/>
    <mergeCell ref="B1898:B1901"/>
    <mergeCell ref="U1902:U1905"/>
    <mergeCell ref="V1902:V1905"/>
    <mergeCell ref="W1902:W1905"/>
    <mergeCell ref="B1906:B1909"/>
    <mergeCell ref="C1906:C1909"/>
    <mergeCell ref="D1906:D1909"/>
    <mergeCell ref="E1906:E1909"/>
    <mergeCell ref="F1906:F1909"/>
    <mergeCell ref="G1906:G1909"/>
    <mergeCell ref="B1902:B1905"/>
    <mergeCell ref="C1902:C1905"/>
    <mergeCell ref="D1902:D1905"/>
    <mergeCell ref="E1902:E1905"/>
    <mergeCell ref="F1902:F1905"/>
    <mergeCell ref="G1902:G1905"/>
    <mergeCell ref="M1902:M1905"/>
    <mergeCell ref="L1914:L1917"/>
    <mergeCell ref="N1914:N1917"/>
    <mergeCell ref="O1914:O1917"/>
    <mergeCell ref="P1914:P1917"/>
    <mergeCell ref="Q1914:Q1917"/>
    <mergeCell ref="R1914:R1917"/>
    <mergeCell ref="M1914:M1917"/>
    <mergeCell ref="L1910:L1913"/>
    <mergeCell ref="N1910:N1913"/>
    <mergeCell ref="O1910:O1913"/>
    <mergeCell ref="P1910:P1913"/>
    <mergeCell ref="Q1910:Q1913"/>
    <mergeCell ref="R1910:R1913"/>
    <mergeCell ref="M1910:M1913"/>
    <mergeCell ref="L1906:L1909"/>
    <mergeCell ref="N1906:N1909"/>
    <mergeCell ref="O1906:O1909"/>
    <mergeCell ref="P1906:P1909"/>
    <mergeCell ref="Q1906:Q1909"/>
    <mergeCell ref="R1906:R1909"/>
    <mergeCell ref="M1906:M1909"/>
    <mergeCell ref="L1902:L1905"/>
    <mergeCell ref="N1902:N1905"/>
    <mergeCell ref="O1902:O1905"/>
    <mergeCell ref="P1902:P1905"/>
    <mergeCell ref="Q1902:Q1905"/>
    <mergeCell ref="R1902:R1905"/>
    <mergeCell ref="L1898:L1901"/>
    <mergeCell ref="N1898:N1901"/>
    <mergeCell ref="O1898:O1901"/>
    <mergeCell ref="U1934:U1937"/>
    <mergeCell ref="V1938:V1941"/>
    <mergeCell ref="V1934:V1937"/>
    <mergeCell ref="W1938:W1941"/>
    <mergeCell ref="U1510:U1513"/>
    <mergeCell ref="V1510:V1513"/>
    <mergeCell ref="W1510:W1513"/>
    <mergeCell ref="V1930:V1933"/>
    <mergeCell ref="W1934:W1937"/>
    <mergeCell ref="B1938:B1941"/>
    <mergeCell ref="C1938:C1941"/>
    <mergeCell ref="D1938:D1941"/>
    <mergeCell ref="E1938:E1941"/>
    <mergeCell ref="F1938:F1941"/>
    <mergeCell ref="G1938:G1941"/>
    <mergeCell ref="B1934:B1937"/>
    <mergeCell ref="C1934:C1937"/>
    <mergeCell ref="D1934:D1937"/>
    <mergeCell ref="E1934:E1937"/>
    <mergeCell ref="F1934:F1937"/>
    <mergeCell ref="G1934:G1937"/>
    <mergeCell ref="L1930:L1933"/>
    <mergeCell ref="N1930:N1933"/>
    <mergeCell ref="V1926:V1929"/>
    <mergeCell ref="W1926:W1929"/>
    <mergeCell ref="W1930:W1933"/>
    <mergeCell ref="B1930:B1933"/>
    <mergeCell ref="C1930:C1933"/>
    <mergeCell ref="D1930:D1933"/>
    <mergeCell ref="E1930:E1933"/>
    <mergeCell ref="F1930:F1933"/>
    <mergeCell ref="G1930:G1933"/>
    <mergeCell ref="U1930:U1933"/>
    <mergeCell ref="U1922:U1925"/>
    <mergeCell ref="V1922:V1925"/>
    <mergeCell ref="W1922:W1925"/>
    <mergeCell ref="B1926:B1929"/>
    <mergeCell ref="C1926:C1929"/>
    <mergeCell ref="D1926:D1929"/>
    <mergeCell ref="E1926:E1929"/>
    <mergeCell ref="F1926:F1929"/>
    <mergeCell ref="G1926:G1929"/>
    <mergeCell ref="U1926:U1929"/>
    <mergeCell ref="B1922:B1925"/>
    <mergeCell ref="C1922:C1925"/>
    <mergeCell ref="D1922:D1925"/>
    <mergeCell ref="E1922:E1925"/>
    <mergeCell ref="F1922:F1925"/>
    <mergeCell ref="G1922:G1925"/>
    <mergeCell ref="L1922:L1925"/>
    <mergeCell ref="N1922:N1925"/>
    <mergeCell ref="W1914:W1917"/>
    <mergeCell ref="B1918:B1921"/>
    <mergeCell ref="C1918:C1921"/>
    <mergeCell ref="D1918:D1921"/>
    <mergeCell ref="E1918:E1921"/>
    <mergeCell ref="F1918:F1921"/>
    <mergeCell ref="G1918:G1921"/>
    <mergeCell ref="U1918:U1921"/>
    <mergeCell ref="V1918:V1921"/>
    <mergeCell ref="W1918:W1921"/>
    <mergeCell ref="V1910:V1913"/>
    <mergeCell ref="W1910:W1913"/>
    <mergeCell ref="B1914:B1917"/>
    <mergeCell ref="B1958:B1961"/>
    <mergeCell ref="C1958:C1961"/>
    <mergeCell ref="D1958:D1961"/>
    <mergeCell ref="E1958:E1961"/>
    <mergeCell ref="F1958:F1961"/>
    <mergeCell ref="G1958:G1961"/>
    <mergeCell ref="W1950:W1953"/>
    <mergeCell ref="B1954:B1957"/>
    <mergeCell ref="C1954:C1957"/>
    <mergeCell ref="D1954:D1957"/>
    <mergeCell ref="E1954:E1957"/>
    <mergeCell ref="F1954:F1957"/>
    <mergeCell ref="G1954:G1957"/>
    <mergeCell ref="U1954:U1957"/>
    <mergeCell ref="V1954:V1957"/>
    <mergeCell ref="W1954:W1957"/>
    <mergeCell ref="V1946:V1949"/>
    <mergeCell ref="W1946:W1949"/>
    <mergeCell ref="B1950:B1953"/>
    <mergeCell ref="C1950:C1953"/>
    <mergeCell ref="D1950:D1953"/>
    <mergeCell ref="E1950:E1953"/>
    <mergeCell ref="F1950:F1953"/>
    <mergeCell ref="G1950:G1953"/>
    <mergeCell ref="U1950:U1953"/>
    <mergeCell ref="V1950:V1953"/>
    <mergeCell ref="U1942:U1945"/>
    <mergeCell ref="V1942:V1945"/>
    <mergeCell ref="W1942:W1945"/>
    <mergeCell ref="B1946:B1949"/>
    <mergeCell ref="C1946:C1949"/>
    <mergeCell ref="D1946:D1949"/>
    <mergeCell ref="E1946:E1949"/>
    <mergeCell ref="F1946:F1949"/>
    <mergeCell ref="G1946:G1949"/>
    <mergeCell ref="U1946:U1949"/>
    <mergeCell ref="B1942:B1945"/>
    <mergeCell ref="C1942:C1945"/>
    <mergeCell ref="D1942:D1945"/>
    <mergeCell ref="E1942:E1945"/>
    <mergeCell ref="F1942:F1945"/>
    <mergeCell ref="G1942:G1945"/>
    <mergeCell ref="L1958:L1961"/>
    <mergeCell ref="N1958:N1961"/>
    <mergeCell ref="O1958:O1961"/>
    <mergeCell ref="P1958:P1961"/>
    <mergeCell ref="Q1958:Q1961"/>
    <mergeCell ref="R1958:R1961"/>
    <mergeCell ref="M1958:M1961"/>
    <mergeCell ref="L1954:L1957"/>
    <mergeCell ref="N1954:N1957"/>
    <mergeCell ref="O1954:O1957"/>
    <mergeCell ref="P1954:P1957"/>
    <mergeCell ref="Q1954:Q1957"/>
    <mergeCell ref="R1954:R1957"/>
    <mergeCell ref="M1954:M1957"/>
    <mergeCell ref="L1950:L1953"/>
    <mergeCell ref="N1950:N1953"/>
    <mergeCell ref="O1950:O1953"/>
    <mergeCell ref="P1950:P1953"/>
    <mergeCell ref="Q1950:Q1953"/>
    <mergeCell ref="R1950:R1953"/>
    <mergeCell ref="M1950:M1953"/>
    <mergeCell ref="L1946:L1949"/>
    <mergeCell ref="B1978:B1981"/>
    <mergeCell ref="C1978:C1981"/>
    <mergeCell ref="D1978:D1981"/>
    <mergeCell ref="E1978:E1981"/>
    <mergeCell ref="F1978:F1981"/>
    <mergeCell ref="G1978:G1981"/>
    <mergeCell ref="U1978:U1981"/>
    <mergeCell ref="B1974:B1977"/>
    <mergeCell ref="C1974:C1977"/>
    <mergeCell ref="D1974:D1977"/>
    <mergeCell ref="E1974:E1977"/>
    <mergeCell ref="F1974:F1977"/>
    <mergeCell ref="G1974:G1977"/>
    <mergeCell ref="W1966:W1969"/>
    <mergeCell ref="B1970:B1973"/>
    <mergeCell ref="C1970:C1973"/>
    <mergeCell ref="D1970:D1973"/>
    <mergeCell ref="E1970:E1973"/>
    <mergeCell ref="F1970:F1973"/>
    <mergeCell ref="G1970:G1973"/>
    <mergeCell ref="U1970:U1973"/>
    <mergeCell ref="V1970:V1973"/>
    <mergeCell ref="W1970:W1973"/>
    <mergeCell ref="V1962:V1965"/>
    <mergeCell ref="W1962:W1965"/>
    <mergeCell ref="B1966:B1969"/>
    <mergeCell ref="C1966:C1969"/>
    <mergeCell ref="D1966:D1969"/>
    <mergeCell ref="E1966:E1969"/>
    <mergeCell ref="F1966:F1969"/>
    <mergeCell ref="G1966:G1969"/>
    <mergeCell ref="U1966:U1969"/>
    <mergeCell ref="V1966:V1969"/>
    <mergeCell ref="B1962:B1965"/>
    <mergeCell ref="C1962:C1965"/>
    <mergeCell ref="D1962:D1965"/>
    <mergeCell ref="E1962:E1965"/>
    <mergeCell ref="F1962:F1965"/>
    <mergeCell ref="G1962:G1965"/>
    <mergeCell ref="U1962:U1965"/>
    <mergeCell ref="M1966:M1969"/>
    <mergeCell ref="B1994:B1997"/>
    <mergeCell ref="C1994:C1997"/>
    <mergeCell ref="D1994:D1997"/>
    <mergeCell ref="E1994:E1997"/>
    <mergeCell ref="F1994:F1997"/>
    <mergeCell ref="G1994:G1997"/>
    <mergeCell ref="U1994:U1997"/>
    <mergeCell ref="V1994:V1997"/>
    <mergeCell ref="W1994:W1997"/>
    <mergeCell ref="V1986:V1989"/>
    <mergeCell ref="W1986:W1989"/>
    <mergeCell ref="B1990:B1993"/>
    <mergeCell ref="C1990:C1993"/>
    <mergeCell ref="D1990:D1993"/>
    <mergeCell ref="E1990:E1993"/>
    <mergeCell ref="F1990:F1993"/>
    <mergeCell ref="G1990:G1993"/>
    <mergeCell ref="U1990:U1993"/>
    <mergeCell ref="V1990:V1993"/>
    <mergeCell ref="U1982:U1985"/>
    <mergeCell ref="V1982:V1985"/>
    <mergeCell ref="W1982:W1985"/>
    <mergeCell ref="B1986:B1989"/>
    <mergeCell ref="C1986:C1989"/>
    <mergeCell ref="D1986:D1989"/>
    <mergeCell ref="E1986:E1989"/>
    <mergeCell ref="F1986:F1989"/>
    <mergeCell ref="G1986:G1989"/>
    <mergeCell ref="U1986:U1989"/>
    <mergeCell ref="B1982:B1985"/>
    <mergeCell ref="C1982:C1985"/>
    <mergeCell ref="D1982:D1985"/>
    <mergeCell ref="E1982:E1985"/>
    <mergeCell ref="F1982:F1985"/>
    <mergeCell ref="G1982:G1985"/>
    <mergeCell ref="L1994:L1997"/>
    <mergeCell ref="N1994:N1997"/>
    <mergeCell ref="O1994:O1997"/>
    <mergeCell ref="P1994:P1997"/>
    <mergeCell ref="Q1994:Q1997"/>
    <mergeCell ref="R1994:R1997"/>
    <mergeCell ref="M1994:M1997"/>
    <mergeCell ref="L1990:L1993"/>
    <mergeCell ref="N1990:N1993"/>
    <mergeCell ref="O1990:O1993"/>
    <mergeCell ref="P1990:P1993"/>
    <mergeCell ref="Q1990:Q1993"/>
    <mergeCell ref="R1990:R1993"/>
    <mergeCell ref="M1990:M1993"/>
    <mergeCell ref="L1986:L1989"/>
    <mergeCell ref="N1986:N1989"/>
    <mergeCell ref="O1986:O1989"/>
    <mergeCell ref="P1986:P1989"/>
    <mergeCell ref="Q1986:Q1989"/>
    <mergeCell ref="R1986:R1989"/>
    <mergeCell ref="M1986:M1989"/>
    <mergeCell ref="L1982:L1985"/>
    <mergeCell ref="N1982:N1985"/>
    <mergeCell ref="O1982:O1985"/>
    <mergeCell ref="P1982:P1985"/>
    <mergeCell ref="Q1982:Q1985"/>
    <mergeCell ref="R1982:R1985"/>
    <mergeCell ref="M1982:M1985"/>
    <mergeCell ref="B2014:B2017"/>
    <mergeCell ref="C2014:C2017"/>
    <mergeCell ref="D2014:D2017"/>
    <mergeCell ref="E2014:E2017"/>
    <mergeCell ref="F2014:F2017"/>
    <mergeCell ref="G2014:G2017"/>
    <mergeCell ref="W2006:W2009"/>
    <mergeCell ref="B2010:B2013"/>
    <mergeCell ref="C2010:C2013"/>
    <mergeCell ref="D2010:D2013"/>
    <mergeCell ref="E2010:E2013"/>
    <mergeCell ref="F2010:F2013"/>
    <mergeCell ref="G2010:G2013"/>
    <mergeCell ref="U2010:U2013"/>
    <mergeCell ref="V2010:V2013"/>
    <mergeCell ref="W2010:W2013"/>
    <mergeCell ref="V2002:V2005"/>
    <mergeCell ref="W2002:W2005"/>
    <mergeCell ref="B2006:B2009"/>
    <mergeCell ref="C2006:C2009"/>
    <mergeCell ref="D2006:D2009"/>
    <mergeCell ref="E2006:E2009"/>
    <mergeCell ref="F2006:F2009"/>
    <mergeCell ref="G2006:G2009"/>
    <mergeCell ref="U2006:U2009"/>
    <mergeCell ref="V2006:V2009"/>
    <mergeCell ref="U1998:U2001"/>
    <mergeCell ref="V1998:V2001"/>
    <mergeCell ref="W1998:W2001"/>
    <mergeCell ref="B2002:B2005"/>
    <mergeCell ref="C2002:C2005"/>
    <mergeCell ref="D2002:D2005"/>
    <mergeCell ref="E2002:E2005"/>
    <mergeCell ref="F2002:F2005"/>
    <mergeCell ref="G2002:G2005"/>
    <mergeCell ref="U2002:U2005"/>
    <mergeCell ref="B1998:B2001"/>
    <mergeCell ref="C1998:C2001"/>
    <mergeCell ref="D1998:D2001"/>
    <mergeCell ref="E1998:E2001"/>
    <mergeCell ref="F1998:F2001"/>
    <mergeCell ref="G1998:G2001"/>
    <mergeCell ref="M2014:M2017"/>
    <mergeCell ref="L1998:L2001"/>
    <mergeCell ref="N1998:N2001"/>
    <mergeCell ref="O1998:O2001"/>
    <mergeCell ref="P1998:P2001"/>
    <mergeCell ref="Q1998:Q2001"/>
    <mergeCell ref="R1998:R2001"/>
    <mergeCell ref="M1998:M2001"/>
    <mergeCell ref="L2014:L2017"/>
    <mergeCell ref="N2014:N2017"/>
    <mergeCell ref="O2014:O2017"/>
    <mergeCell ref="P2014:P2017"/>
    <mergeCell ref="Q2014:Q2017"/>
    <mergeCell ref="R2014:R2017"/>
    <mergeCell ref="L2010:L2013"/>
    <mergeCell ref="N2010:N2013"/>
    <mergeCell ref="O2010:O2013"/>
    <mergeCell ref="P2010:P2013"/>
    <mergeCell ref="Q2010:Q2013"/>
    <mergeCell ref="R2010:R2013"/>
    <mergeCell ref="M2010:M2013"/>
    <mergeCell ref="L2006:L2009"/>
    <mergeCell ref="B2038:B2041"/>
    <mergeCell ref="C2038:C2041"/>
    <mergeCell ref="D2038:D2041"/>
    <mergeCell ref="E2038:E2041"/>
    <mergeCell ref="F2038:F2041"/>
    <mergeCell ref="G2038:G2041"/>
    <mergeCell ref="U2030:U2033"/>
    <mergeCell ref="V2030:V2033"/>
    <mergeCell ref="W2030:W2033"/>
    <mergeCell ref="B2034:B2037"/>
    <mergeCell ref="C2034:C2037"/>
    <mergeCell ref="D2034:D2037"/>
    <mergeCell ref="E2034:E2037"/>
    <mergeCell ref="F2034:F2037"/>
    <mergeCell ref="G2034:G2037"/>
    <mergeCell ref="U2034:U2037"/>
    <mergeCell ref="B2030:B2033"/>
    <mergeCell ref="C2030:C2033"/>
    <mergeCell ref="D2030:D2033"/>
    <mergeCell ref="E2030:E2033"/>
    <mergeCell ref="F2030:F2033"/>
    <mergeCell ref="G2030:G2033"/>
    <mergeCell ref="W2022:W2025"/>
    <mergeCell ref="B2026:B2029"/>
    <mergeCell ref="C2026:C2029"/>
    <mergeCell ref="D2026:D2029"/>
    <mergeCell ref="E2026:E2029"/>
    <mergeCell ref="F2026:F2029"/>
    <mergeCell ref="G2026:G2029"/>
    <mergeCell ref="U2026:U2029"/>
    <mergeCell ref="V2026:V2029"/>
    <mergeCell ref="W2026:W2029"/>
    <mergeCell ref="V2018:V2021"/>
    <mergeCell ref="W2018:W2021"/>
    <mergeCell ref="B2022:B2025"/>
    <mergeCell ref="C2022:C2025"/>
    <mergeCell ref="D2022:D2025"/>
    <mergeCell ref="E2022:E2025"/>
    <mergeCell ref="F2022:F2025"/>
    <mergeCell ref="G2022:G2025"/>
    <mergeCell ref="U2022:U2025"/>
    <mergeCell ref="V2022:V2025"/>
    <mergeCell ref="B2018:B2021"/>
    <mergeCell ref="C2018:C2021"/>
    <mergeCell ref="D2018:D2021"/>
    <mergeCell ref="E2018:E2021"/>
    <mergeCell ref="F2018:F2021"/>
    <mergeCell ref="G2018:G2021"/>
    <mergeCell ref="U2018:U2021"/>
    <mergeCell ref="M2018:M2021"/>
    <mergeCell ref="M2034:M2037"/>
    <mergeCell ref="M2038:M2041"/>
    <mergeCell ref="L2018:L2021"/>
    <mergeCell ref="N2018:N2021"/>
    <mergeCell ref="O2018:O2021"/>
    <mergeCell ref="P2018:P2021"/>
    <mergeCell ref="Q2018:Q2021"/>
    <mergeCell ref="R2018:R2021"/>
    <mergeCell ref="B2070:B2073"/>
    <mergeCell ref="C2070:C2073"/>
    <mergeCell ref="D2070:D2073"/>
    <mergeCell ref="E2070:E2073"/>
    <mergeCell ref="F2070:F2073"/>
    <mergeCell ref="U2058:U2061"/>
    <mergeCell ref="G2062:G2065"/>
    <mergeCell ref="B2066:B2069"/>
    <mergeCell ref="C2066:C2069"/>
    <mergeCell ref="D2066:D2069"/>
    <mergeCell ref="E2066:E2069"/>
    <mergeCell ref="F2066:F2069"/>
    <mergeCell ref="B2062:B2065"/>
    <mergeCell ref="C2062:C2065"/>
    <mergeCell ref="D2062:D2065"/>
    <mergeCell ref="F2062:F2065"/>
    <mergeCell ref="G466:G469"/>
    <mergeCell ref="G470:G473"/>
    <mergeCell ref="G2058:G2061"/>
    <mergeCell ref="B2058:B2061"/>
    <mergeCell ref="C2058:C2061"/>
    <mergeCell ref="D2058:D2061"/>
    <mergeCell ref="E2058:E2061"/>
    <mergeCell ref="F2058:F2061"/>
    <mergeCell ref="B2054:B2057"/>
    <mergeCell ref="V2054:V2057"/>
    <mergeCell ref="W2054:W2057"/>
    <mergeCell ref="W2050:W2053"/>
    <mergeCell ref="V2050:V2053"/>
    <mergeCell ref="V2058:V2061"/>
    <mergeCell ref="W2058:W2061"/>
    <mergeCell ref="G2054:G2057"/>
    <mergeCell ref="G2050:G2053"/>
    <mergeCell ref="U2050:U2053"/>
    <mergeCell ref="U2054:U2057"/>
    <mergeCell ref="C2054:C2057"/>
    <mergeCell ref="D2054:D2057"/>
    <mergeCell ref="E2054:E2057"/>
    <mergeCell ref="F2054:F2057"/>
    <mergeCell ref="M2054:M2057"/>
    <mergeCell ref="L2050:L2053"/>
    <mergeCell ref="U2046:U2049"/>
    <mergeCell ref="V2046:V2049"/>
    <mergeCell ref="W2046:W2049"/>
    <mergeCell ref="B2050:B2053"/>
    <mergeCell ref="C2050:C2053"/>
    <mergeCell ref="D2050:D2053"/>
    <mergeCell ref="E2050:E2053"/>
    <mergeCell ref="F2050:F2053"/>
    <mergeCell ref="B2046:B2049"/>
    <mergeCell ref="C2046:C2049"/>
    <mergeCell ref="D2046:D2049"/>
    <mergeCell ref="E2046:E2049"/>
    <mergeCell ref="F2046:F2049"/>
    <mergeCell ref="G2046:G2049"/>
    <mergeCell ref="W2038:W2041"/>
    <mergeCell ref="B2042:B2045"/>
    <mergeCell ref="C2042:C2045"/>
    <mergeCell ref="D2042:D2045"/>
    <mergeCell ref="E2042:E2045"/>
    <mergeCell ref="F2042:F2045"/>
    <mergeCell ref="G2042:G2045"/>
    <mergeCell ref="U2042:U2045"/>
    <mergeCell ref="V2042:V2045"/>
    <mergeCell ref="B2086:B2089"/>
    <mergeCell ref="C2086:C2089"/>
    <mergeCell ref="D2086:D2089"/>
    <mergeCell ref="E2086:E2089"/>
    <mergeCell ref="F2086:F2089"/>
    <mergeCell ref="G2086:G2089"/>
    <mergeCell ref="U2086:U2089"/>
    <mergeCell ref="B2082:B2085"/>
    <mergeCell ref="C2082:C2085"/>
    <mergeCell ref="D2082:D2085"/>
    <mergeCell ref="E2082:E2085"/>
    <mergeCell ref="F2082:F2085"/>
    <mergeCell ref="G2082:G2085"/>
    <mergeCell ref="G2078:G2081"/>
    <mergeCell ref="U2078:U2081"/>
    <mergeCell ref="W2074:W2077"/>
    <mergeCell ref="G2074:G2077"/>
    <mergeCell ref="U2074:U2077"/>
    <mergeCell ref="V2074:V2077"/>
    <mergeCell ref="M2078:M2081"/>
    <mergeCell ref="V2078:V2081"/>
    <mergeCell ref="W2078:W2081"/>
    <mergeCell ref="L2074:L2077"/>
    <mergeCell ref="B2078:B2081"/>
    <mergeCell ref="C2078:C2081"/>
    <mergeCell ref="D2078:D2081"/>
    <mergeCell ref="E2078:E2081"/>
    <mergeCell ref="F2078:F2081"/>
    <mergeCell ref="B2074:B2077"/>
    <mergeCell ref="D2074:D2077"/>
    <mergeCell ref="F2074:F2077"/>
    <mergeCell ref="E2074:E2077"/>
    <mergeCell ref="C2074:C2077"/>
    <mergeCell ref="M2074:M2077"/>
    <mergeCell ref="M2082:M2085"/>
    <mergeCell ref="M2086:M2089"/>
    <mergeCell ref="L2086:L2089"/>
    <mergeCell ref="N2086:N2089"/>
    <mergeCell ref="O2086:O2089"/>
    <mergeCell ref="P2086:P2089"/>
    <mergeCell ref="Q2086:Q2089"/>
    <mergeCell ref="R2086:R2089"/>
    <mergeCell ref="R2078:R2081"/>
    <mergeCell ref="L2082:L2085"/>
    <mergeCell ref="N2082:N2085"/>
    <mergeCell ref="O2082:O2085"/>
    <mergeCell ref="P2082:P2085"/>
    <mergeCell ref="Q2082:Q2085"/>
    <mergeCell ref="R2082:R2085"/>
    <mergeCell ref="N2074:N2077"/>
    <mergeCell ref="O2074:O2077"/>
    <mergeCell ref="P2074:P2077"/>
    <mergeCell ref="Q2074:Q2077"/>
    <mergeCell ref="R2074:R2077"/>
    <mergeCell ref="L2078:L2081"/>
    <mergeCell ref="N2078:N2081"/>
    <mergeCell ref="O2078:O2081"/>
    <mergeCell ref="P2078:P2081"/>
    <mergeCell ref="Q2078:Q2081"/>
    <mergeCell ref="B2094:B2097"/>
    <mergeCell ref="G2098:G2101"/>
    <mergeCell ref="V2098:V2101"/>
    <mergeCell ref="U2106:U2109"/>
    <mergeCell ref="V2106:V2109"/>
    <mergeCell ref="G2102:G2105"/>
    <mergeCell ref="U2102:U2105"/>
    <mergeCell ref="B2102:B2105"/>
    <mergeCell ref="C2102:C2105"/>
    <mergeCell ref="D2102:D2105"/>
    <mergeCell ref="E2102:E2105"/>
    <mergeCell ref="F2102:F2105"/>
    <mergeCell ref="L2102:L2105"/>
    <mergeCell ref="N2102:N2105"/>
    <mergeCell ref="O2102:O2105"/>
    <mergeCell ref="P2102:P2105"/>
    <mergeCell ref="W2094:W2097"/>
    <mergeCell ref="B2098:B2101"/>
    <mergeCell ref="C2098:C2101"/>
    <mergeCell ref="D2098:D2101"/>
    <mergeCell ref="E2098:E2101"/>
    <mergeCell ref="F2098:F2101"/>
    <mergeCell ref="C2094:C2097"/>
    <mergeCell ref="D2094:D2097"/>
    <mergeCell ref="U2098:U2101"/>
    <mergeCell ref="W2098:W2101"/>
    <mergeCell ref="E2094:E2097"/>
    <mergeCell ref="F2094:F2097"/>
    <mergeCell ref="G2094:G2097"/>
    <mergeCell ref="V2090:V2093"/>
    <mergeCell ref="U2094:U2097"/>
    <mergeCell ref="L2090:L2093"/>
    <mergeCell ref="N2090:N2093"/>
    <mergeCell ref="O2090:O2093"/>
    <mergeCell ref="V2094:V2097"/>
    <mergeCell ref="P2090:P2093"/>
    <mergeCell ref="W2090:W2093"/>
    <mergeCell ref="B2090:B2093"/>
    <mergeCell ref="C2090:C2093"/>
    <mergeCell ref="G2090:G2093"/>
    <mergeCell ref="U2090:U2093"/>
    <mergeCell ref="D2090:D2093"/>
    <mergeCell ref="E2090:E2093"/>
    <mergeCell ref="F2090:F2093"/>
    <mergeCell ref="M2090:M2093"/>
    <mergeCell ref="L2098:L2101"/>
    <mergeCell ref="N2098:N2101"/>
    <mergeCell ref="O2098:O2101"/>
    <mergeCell ref="P2098:P2101"/>
    <mergeCell ref="Q2098:Q2101"/>
    <mergeCell ref="R2098:R2101"/>
    <mergeCell ref="M2098:M2101"/>
    <mergeCell ref="Q2090:Q2093"/>
    <mergeCell ref="R2090:R2093"/>
    <mergeCell ref="L2094:L2097"/>
    <mergeCell ref="N2094:N2097"/>
    <mergeCell ref="O2094:O2097"/>
    <mergeCell ref="P2094:P2097"/>
    <mergeCell ref="Q2094:Q2097"/>
    <mergeCell ref="R2094:R2097"/>
    <mergeCell ref="M2094:M2097"/>
    <mergeCell ref="B2122:B2125"/>
    <mergeCell ref="W2118:W2121"/>
    <mergeCell ref="C2122:C2125"/>
    <mergeCell ref="D2122:D2125"/>
    <mergeCell ref="E2122:E2125"/>
    <mergeCell ref="F2122:F2125"/>
    <mergeCell ref="G2122:G2125"/>
    <mergeCell ref="U2122:U2125"/>
    <mergeCell ref="V2122:V2125"/>
    <mergeCell ref="W2122:W2125"/>
    <mergeCell ref="V2114:V2117"/>
    <mergeCell ref="W2114:W2117"/>
    <mergeCell ref="B2118:B2121"/>
    <mergeCell ref="C2118:C2121"/>
    <mergeCell ref="D2118:D2121"/>
    <mergeCell ref="E2118:E2121"/>
    <mergeCell ref="F2118:F2121"/>
    <mergeCell ref="G2118:G2121"/>
    <mergeCell ref="U2118:U2121"/>
    <mergeCell ref="V2118:V2121"/>
    <mergeCell ref="W2110:W2113"/>
    <mergeCell ref="M2110:M2113"/>
    <mergeCell ref="W2106:W2109"/>
    <mergeCell ref="B2114:B2117"/>
    <mergeCell ref="C2114:C2117"/>
    <mergeCell ref="D2114:D2117"/>
    <mergeCell ref="E2114:E2117"/>
    <mergeCell ref="F2114:F2117"/>
    <mergeCell ref="G2114:G2117"/>
    <mergeCell ref="U2114:U2117"/>
    <mergeCell ref="F2110:F2113"/>
    <mergeCell ref="E2106:E2109"/>
    <mergeCell ref="F2106:F2109"/>
    <mergeCell ref="D2106:D2109"/>
    <mergeCell ref="U2110:U2113"/>
    <mergeCell ref="V2110:V2113"/>
    <mergeCell ref="L2110:L2113"/>
    <mergeCell ref="N2110:N2113"/>
    <mergeCell ref="O2110:O2113"/>
    <mergeCell ref="P2110:P2113"/>
    <mergeCell ref="B2106:B2109"/>
    <mergeCell ref="C2106:C2109"/>
    <mergeCell ref="B2110:B2113"/>
    <mergeCell ref="C2110:C2113"/>
    <mergeCell ref="D2110:D2113"/>
    <mergeCell ref="E2110:E2113"/>
    <mergeCell ref="G2110:G2113"/>
    <mergeCell ref="G2106:G2109"/>
    <mergeCell ref="R2106:R2109"/>
    <mergeCell ref="M2106:M2109"/>
    <mergeCell ref="B2134:B2137"/>
    <mergeCell ref="B2174:B2177"/>
    <mergeCell ref="C2174:C2177"/>
    <mergeCell ref="D2174:D2177"/>
    <mergeCell ref="E2174:E2177"/>
    <mergeCell ref="F2174:F2177"/>
    <mergeCell ref="B2142:B2145"/>
    <mergeCell ref="C2142:C2145"/>
    <mergeCell ref="D2142:D2145"/>
    <mergeCell ref="E2142:E2145"/>
    <mergeCell ref="F2142:F2145"/>
    <mergeCell ref="U2142:U2145"/>
    <mergeCell ref="O2130:O2133"/>
    <mergeCell ref="P2130:P2133"/>
    <mergeCell ref="V2134:V2137"/>
    <mergeCell ref="V2130:V2133"/>
    <mergeCell ref="M2134:M2137"/>
    <mergeCell ref="N2130:N2133"/>
    <mergeCell ref="L2134:L2137"/>
    <mergeCell ref="L2138:L2141"/>
    <mergeCell ref="X2134:X2137"/>
    <mergeCell ref="Q2130:Q2133"/>
    <mergeCell ref="R2130:R2133"/>
    <mergeCell ref="N2134:N2137"/>
    <mergeCell ref="O2134:O2137"/>
    <mergeCell ref="C2134:C2137"/>
    <mergeCell ref="D2134:D2137"/>
    <mergeCell ref="E2134:E2137"/>
    <mergeCell ref="F2134:F2137"/>
    <mergeCell ref="L2130:L2133"/>
    <mergeCell ref="W2126:W2129"/>
    <mergeCell ref="V2126:V2129"/>
    <mergeCell ref="G2134:G2137"/>
    <mergeCell ref="U2134:U2137"/>
    <mergeCell ref="W2134:W2137"/>
    <mergeCell ref="G2126:G2129"/>
    <mergeCell ref="G2130:G2133"/>
    <mergeCell ref="U2126:U2129"/>
    <mergeCell ref="U2130:U2133"/>
    <mergeCell ref="M2130:M2133"/>
    <mergeCell ref="B2130:B2133"/>
    <mergeCell ref="C2130:C2133"/>
    <mergeCell ref="D2130:D2133"/>
    <mergeCell ref="E2130:E2133"/>
    <mergeCell ref="F2130:F2133"/>
    <mergeCell ref="B2126:B2129"/>
    <mergeCell ref="C2126:C2129"/>
    <mergeCell ref="D2126:D2129"/>
    <mergeCell ref="E2126:E2129"/>
    <mergeCell ref="F2126:F2129"/>
    <mergeCell ref="G2142:G2145"/>
    <mergeCell ref="B2160:B2163"/>
    <mergeCell ref="C2160:C2163"/>
    <mergeCell ref="D2160:D2163"/>
    <mergeCell ref="E2160:E2163"/>
    <mergeCell ref="F2160:F2163"/>
    <mergeCell ref="B2164:B2167"/>
    <mergeCell ref="C2164:C2167"/>
    <mergeCell ref="D2164:D2167"/>
    <mergeCell ref="E2164:E2167"/>
    <mergeCell ref="F2164:F2167"/>
    <mergeCell ref="E2146:E2149"/>
    <mergeCell ref="F2146:F2149"/>
    <mergeCell ref="G2146:G2149"/>
    <mergeCell ref="B2202:B2205"/>
    <mergeCell ref="C2202:C2205"/>
    <mergeCell ref="D2202:D2205"/>
    <mergeCell ref="E2202:E2205"/>
    <mergeCell ref="F2202:F2205"/>
    <mergeCell ref="G2202:G2205"/>
    <mergeCell ref="B2198:B2201"/>
    <mergeCell ref="G2198:G2201"/>
    <mergeCell ref="B2194:B2197"/>
    <mergeCell ref="C2194:C2197"/>
    <mergeCell ref="D2194:D2197"/>
    <mergeCell ref="E2194:E2197"/>
    <mergeCell ref="F2194:F2197"/>
    <mergeCell ref="G2194:G2197"/>
    <mergeCell ref="B2190:B2193"/>
    <mergeCell ref="C2190:C2193"/>
    <mergeCell ref="D2190:D2193"/>
    <mergeCell ref="E2190:E2193"/>
    <mergeCell ref="F2190:F2193"/>
    <mergeCell ref="G2190:G2193"/>
    <mergeCell ref="B2186:B2189"/>
    <mergeCell ref="C2186:C2189"/>
    <mergeCell ref="D2186:D2189"/>
    <mergeCell ref="E2186:E2189"/>
    <mergeCell ref="F2186:F2189"/>
    <mergeCell ref="G2186:G2189"/>
    <mergeCell ref="B2182:B2185"/>
    <mergeCell ref="C2182:C2185"/>
    <mergeCell ref="D2182:D2185"/>
    <mergeCell ref="E2182:E2185"/>
    <mergeCell ref="F2182:F2185"/>
    <mergeCell ref="G2182:G2185"/>
    <mergeCell ref="B2178:B2181"/>
    <mergeCell ref="C2178:C2181"/>
    <mergeCell ref="D2178:D2181"/>
    <mergeCell ref="E2178:E2181"/>
    <mergeCell ref="F2178:F2181"/>
    <mergeCell ref="G2178:G2181"/>
    <mergeCell ref="H2202:H2205"/>
    <mergeCell ref="H2174:H2177"/>
    <mergeCell ref="H2178:H2181"/>
    <mergeCell ref="H2182:H2185"/>
    <mergeCell ref="H2186:H2189"/>
    <mergeCell ref="H360:H363"/>
    <mergeCell ref="U1514:U1517"/>
    <mergeCell ref="U976:U979"/>
    <mergeCell ref="U956:U959"/>
    <mergeCell ref="U1506:U1509"/>
    <mergeCell ref="U1031:U1034"/>
    <mergeCell ref="U1035:U1038"/>
    <mergeCell ref="U1039:U1042"/>
    <mergeCell ref="U1043:U1046"/>
    <mergeCell ref="U1059:U1062"/>
    <mergeCell ref="U1086:U1089"/>
    <mergeCell ref="U1090:U1093"/>
    <mergeCell ref="U1102:U1105"/>
    <mergeCell ref="X1502:X1505"/>
    <mergeCell ref="X1514:X1517"/>
    <mergeCell ref="X1510:X1513"/>
    <mergeCell ref="W1498:W1501"/>
    <mergeCell ref="W1494:W1497"/>
    <mergeCell ref="W1502:W1505"/>
    <mergeCell ref="X1494:X1497"/>
    <mergeCell ref="X1498:X1501"/>
    <mergeCell ref="X1570:X1573"/>
    <mergeCell ref="C2198:C2201"/>
    <mergeCell ref="D2198:D2201"/>
    <mergeCell ref="E2198:E2201"/>
    <mergeCell ref="F2198:F2201"/>
    <mergeCell ref="L1616:L1619"/>
    <mergeCell ref="H2198:H2201"/>
    <mergeCell ref="V2142:V2145"/>
    <mergeCell ref="W2142:W2145"/>
    <mergeCell ref="G2174:G2177"/>
    <mergeCell ref="V2102:V2105"/>
    <mergeCell ref="W2102:W2105"/>
    <mergeCell ref="V2086:V2089"/>
    <mergeCell ref="W2086:W2089"/>
    <mergeCell ref="U2082:U2085"/>
    <mergeCell ref="V2082:V2085"/>
    <mergeCell ref="W2082:W2085"/>
    <mergeCell ref="V2070:V2073"/>
    <mergeCell ref="W2070:W2073"/>
    <mergeCell ref="W2066:W2069"/>
    <mergeCell ref="G2066:G2069"/>
    <mergeCell ref="U2066:U2069"/>
    <mergeCell ref="U2070:U2073"/>
    <mergeCell ref="G2070:G2073"/>
    <mergeCell ref="L2066:L2069"/>
    <mergeCell ref="N2066:N2069"/>
    <mergeCell ref="O2066:O2069"/>
    <mergeCell ref="E2062:E2065"/>
    <mergeCell ref="V2066:V2069"/>
    <mergeCell ref="V2062:V2065"/>
    <mergeCell ref="W2062:W2065"/>
    <mergeCell ref="U2062:U2065"/>
    <mergeCell ref="W2042:W2045"/>
    <mergeCell ref="V2034:V2037"/>
    <mergeCell ref="W2034:W2037"/>
    <mergeCell ref="U2038:U2041"/>
    <mergeCell ref="V2038:V2041"/>
    <mergeCell ref="L2034:L2037"/>
    <mergeCell ref="Y28:Y31"/>
    <mergeCell ref="Q92:Q95"/>
    <mergeCell ref="Q100:Q103"/>
    <mergeCell ref="T92:T95"/>
    <mergeCell ref="U92:U95"/>
    <mergeCell ref="T96:T99"/>
    <mergeCell ref="Y72:Y75"/>
    <mergeCell ref="Y84:Y87"/>
    <mergeCell ref="W28:W31"/>
    <mergeCell ref="W44:W47"/>
    <mergeCell ref="AJ210:AJ213"/>
    <mergeCell ref="AJ222:AJ225"/>
    <mergeCell ref="D4:E4"/>
    <mergeCell ref="AJ334:AJ337"/>
    <mergeCell ref="AJ342:AJ345"/>
    <mergeCell ref="P100:P103"/>
    <mergeCell ref="V92:V95"/>
    <mergeCell ref="H96:H99"/>
    <mergeCell ref="I96:I99"/>
    <mergeCell ref="U322:U325"/>
    <mergeCell ref="AJ326:AJ329"/>
    <mergeCell ref="AJ330:AJ333"/>
    <mergeCell ref="AJ198:AJ201"/>
    <mergeCell ref="AJ202:AJ205"/>
    <mergeCell ref="AJ246:AJ249"/>
    <mergeCell ref="AJ250:AJ253"/>
    <mergeCell ref="AJ230:AJ233"/>
    <mergeCell ref="AJ234:AJ237"/>
    <mergeCell ref="AJ226:AJ229"/>
    <mergeCell ref="AJ206:AJ209"/>
    <mergeCell ref="H2190:H2193"/>
    <mergeCell ref="H2194:H2197"/>
    <mergeCell ref="AJ282:AJ285"/>
    <mergeCell ref="AJ350:AJ353"/>
    <mergeCell ref="AJ286:AJ289"/>
    <mergeCell ref="AJ294:AJ297"/>
    <mergeCell ref="AJ298:AJ301"/>
    <mergeCell ref="AJ310:AJ313"/>
    <mergeCell ref="AJ314:AJ317"/>
    <mergeCell ref="AJ322:AJ325"/>
    <mergeCell ref="AJ270:AJ273"/>
    <mergeCell ref="AJ274:AJ277"/>
    <mergeCell ref="N2034:N2037"/>
    <mergeCell ref="U2014:U2017"/>
    <mergeCell ref="V2014:V2017"/>
    <mergeCell ref="W2014:W2017"/>
    <mergeCell ref="W1990:W1993"/>
    <mergeCell ref="V1978:V1981"/>
    <mergeCell ref="W1978:W1981"/>
    <mergeCell ref="S322:S325"/>
    <mergeCell ref="S342:S345"/>
    <mergeCell ref="X1530:X1533"/>
    <mergeCell ref="X1526:X1529"/>
    <mergeCell ref="X1522:X1525"/>
    <mergeCell ref="X1534:X1537"/>
    <mergeCell ref="X1518:X1521"/>
    <mergeCell ref="X1506:X1509"/>
    <mergeCell ref="U1974:U1977"/>
    <mergeCell ref="V1974:V1977"/>
    <mergeCell ref="W1974:W1977"/>
    <mergeCell ref="U1958:U1961"/>
    <mergeCell ref="V1958:V1961"/>
    <mergeCell ref="W1958:W1961"/>
    <mergeCell ref="U1938:U1941"/>
    <mergeCell ref="R92:R95"/>
    <mergeCell ref="B96:B99"/>
    <mergeCell ref="C96:C99"/>
    <mergeCell ref="D96:D99"/>
    <mergeCell ref="E96:E99"/>
    <mergeCell ref="F96:F99"/>
    <mergeCell ref="G96:G99"/>
    <mergeCell ref="J96:J99"/>
    <mergeCell ref="U198:U201"/>
    <mergeCell ref="U222:U225"/>
    <mergeCell ref="U326:U329"/>
    <mergeCell ref="U330:U333"/>
    <mergeCell ref="Y1510:Y1513"/>
    <mergeCell ref="U274:U277"/>
    <mergeCell ref="U282:U285"/>
    <mergeCell ref="U932:U935"/>
    <mergeCell ref="U1015:U1018"/>
    <mergeCell ref="U964:U967"/>
    <mergeCell ref="B92:B95"/>
    <mergeCell ref="C92:C95"/>
    <mergeCell ref="D92:D95"/>
    <mergeCell ref="E92:E95"/>
    <mergeCell ref="F92:F95"/>
    <mergeCell ref="G92:G95"/>
    <mergeCell ref="Y88:Y91"/>
    <mergeCell ref="Y92:Y95"/>
    <mergeCell ref="AJ182:AJ185"/>
    <mergeCell ref="T108:T111"/>
    <mergeCell ref="P96:P99"/>
    <mergeCell ref="Q96:Q99"/>
    <mergeCell ref="R96:R99"/>
    <mergeCell ref="R100:R103"/>
    <mergeCell ref="P108:P111"/>
    <mergeCell ref="Q108:Q111"/>
    <mergeCell ref="U1502:U1505"/>
    <mergeCell ref="L1502:L1505"/>
    <mergeCell ref="N1502:N1505"/>
    <mergeCell ref="O1502:O1505"/>
    <mergeCell ref="P1502:P1505"/>
    <mergeCell ref="Q1502:Q1505"/>
    <mergeCell ref="R1502:R1505"/>
    <mergeCell ref="V1498:V1501"/>
    <mergeCell ref="V1494:V1497"/>
    <mergeCell ref="L1494:L1497"/>
    <mergeCell ref="N1494:N1497"/>
    <mergeCell ref="G1494:G1497"/>
    <mergeCell ref="G1498:G1501"/>
    <mergeCell ref="R1498:R1501"/>
    <mergeCell ref="U1498:U1501"/>
    <mergeCell ref="U1494:U1497"/>
    <mergeCell ref="B1498:B1501"/>
    <mergeCell ref="G1502:G1505"/>
    <mergeCell ref="B1502:B1505"/>
    <mergeCell ref="F1494:F1497"/>
    <mergeCell ref="F1502:F1505"/>
    <mergeCell ref="F1498:F1501"/>
    <mergeCell ref="B1494:B1497"/>
    <mergeCell ref="C1498:C1501"/>
    <mergeCell ref="M1494:M1497"/>
    <mergeCell ref="M1498:M1501"/>
    <mergeCell ref="M1502:M1505"/>
    <mergeCell ref="O1494:O1497"/>
    <mergeCell ref="S96:S99"/>
    <mergeCell ref="F570:F573"/>
    <mergeCell ref="AK198:AK201"/>
    <mergeCell ref="AK202:AK205"/>
    <mergeCell ref="AK206:AK209"/>
    <mergeCell ref="AK210:AK213"/>
    <mergeCell ref="U130:U133"/>
    <mergeCell ref="V130:V133"/>
    <mergeCell ref="U134:U137"/>
    <mergeCell ref="V134:V137"/>
    <mergeCell ref="H100:H103"/>
    <mergeCell ref="Y96:Y99"/>
    <mergeCell ref="Y100:Y103"/>
    <mergeCell ref="Y108:Y111"/>
    <mergeCell ref="S108:S111"/>
    <mergeCell ref="R108:R111"/>
    <mergeCell ref="V96:V99"/>
    <mergeCell ref="U100:U103"/>
    <mergeCell ref="U108:U111"/>
    <mergeCell ref="W108:W111"/>
    <mergeCell ref="G108:G111"/>
    <mergeCell ref="Q104:Q107"/>
    <mergeCell ref="H108:H111"/>
    <mergeCell ref="J108:J111"/>
    <mergeCell ref="B100:B103"/>
    <mergeCell ref="K108:K111"/>
    <mergeCell ref="D100:D103"/>
    <mergeCell ref="E100:E103"/>
    <mergeCell ref="F100:F103"/>
    <mergeCell ref="G100:G103"/>
    <mergeCell ref="B108:B111"/>
    <mergeCell ref="C108:C111"/>
    <mergeCell ref="D108:D111"/>
    <mergeCell ref="E108:E111"/>
    <mergeCell ref="F108:F111"/>
    <mergeCell ref="C100:C103"/>
    <mergeCell ref="H210:H213"/>
    <mergeCell ref="I210:I213"/>
    <mergeCell ref="G210:G213"/>
    <mergeCell ref="B104:B107"/>
    <mergeCell ref="F166:F169"/>
    <mergeCell ref="D146:D149"/>
    <mergeCell ref="U126:U129"/>
    <mergeCell ref="C154:C157"/>
    <mergeCell ref="D154:D157"/>
    <mergeCell ref="D150:D153"/>
    <mergeCell ref="S150:S153"/>
    <mergeCell ref="T150:T153"/>
    <mergeCell ref="U150:U153"/>
    <mergeCell ref="V150:V153"/>
    <mergeCell ref="U146:U149"/>
    <mergeCell ref="V146:V149"/>
    <mergeCell ref="E150:E153"/>
    <mergeCell ref="F150:F153"/>
    <mergeCell ref="G150:G153"/>
    <mergeCell ref="H150:H153"/>
    <mergeCell ref="I150:I153"/>
    <mergeCell ref="J150:J153"/>
    <mergeCell ref="K150:K153"/>
    <mergeCell ref="P150:P153"/>
    <mergeCell ref="K146:K149"/>
    <mergeCell ref="P146:P149"/>
    <mergeCell ref="Q146:Q149"/>
    <mergeCell ref="R146:R149"/>
    <mergeCell ref="S146:S149"/>
    <mergeCell ref="V206:V209"/>
    <mergeCell ref="G526:G529"/>
    <mergeCell ref="G550:G553"/>
    <mergeCell ref="C562:C565"/>
    <mergeCell ref="D562:D565"/>
    <mergeCell ref="E562:E565"/>
    <mergeCell ref="C534:C537"/>
    <mergeCell ref="B550:B553"/>
    <mergeCell ref="C550:C553"/>
    <mergeCell ref="B526:B529"/>
    <mergeCell ref="C526:C529"/>
    <mergeCell ref="D526:D529"/>
    <mergeCell ref="E526:E529"/>
    <mergeCell ref="F526:F529"/>
    <mergeCell ref="L510:L513"/>
    <mergeCell ref="L514:L517"/>
    <mergeCell ref="L522:L525"/>
    <mergeCell ref="L526:L529"/>
    <mergeCell ref="AK334:AK337"/>
    <mergeCell ref="AK342:AK345"/>
    <mergeCell ref="AK346:AK349"/>
    <mergeCell ref="AK350:AK353"/>
    <mergeCell ref="AJ346:AJ349"/>
    <mergeCell ref="G506:G509"/>
    <mergeCell ref="L494:L497"/>
    <mergeCell ref="L498:L501"/>
    <mergeCell ref="L502:L505"/>
    <mergeCell ref="L506:L509"/>
    <mergeCell ref="AK310:AK313"/>
    <mergeCell ref="AK278:AK281"/>
    <mergeCell ref="AK314:AK317"/>
    <mergeCell ref="AK322:AK325"/>
    <mergeCell ref="AK326:AK329"/>
    <mergeCell ref="AK330:AK333"/>
    <mergeCell ref="AK282:AK285"/>
    <mergeCell ref="AK286:AK289"/>
    <mergeCell ref="AK294:AK297"/>
    <mergeCell ref="AK298:AK301"/>
    <mergeCell ref="G510:G513"/>
    <mergeCell ref="G454:G457"/>
    <mergeCell ref="U294:U297"/>
    <mergeCell ref="U298:U301"/>
    <mergeCell ref="K298:K301"/>
    <mergeCell ref="C506:C509"/>
    <mergeCell ref="B514:B517"/>
    <mergeCell ref="C514:C517"/>
    <mergeCell ref="E514:E517"/>
    <mergeCell ref="B510:B513"/>
    <mergeCell ref="C510:C513"/>
    <mergeCell ref="D510:D513"/>
    <mergeCell ref="D530:D533"/>
    <mergeCell ref="E530:E533"/>
    <mergeCell ref="P502:P505"/>
    <mergeCell ref="D486:D489"/>
    <mergeCell ref="E494:E497"/>
    <mergeCell ref="F494:F497"/>
    <mergeCell ref="E486:E489"/>
    <mergeCell ref="B478:B481"/>
    <mergeCell ref="G486:G489"/>
    <mergeCell ref="B494:B497"/>
    <mergeCell ref="C494:C497"/>
    <mergeCell ref="D494:D497"/>
    <mergeCell ref="N562:N565"/>
    <mergeCell ref="G346:G349"/>
    <mergeCell ref="G498:G501"/>
    <mergeCell ref="N836:N839"/>
    <mergeCell ref="N852:N855"/>
    <mergeCell ref="N856:N859"/>
    <mergeCell ref="N860:N863"/>
    <mergeCell ref="L690:L693"/>
    <mergeCell ref="L694:L697"/>
    <mergeCell ref="B715:R715"/>
    <mergeCell ref="D710:D713"/>
    <mergeCell ref="P836:P839"/>
    <mergeCell ref="P852:P855"/>
    <mergeCell ref="P856:P859"/>
    <mergeCell ref="L566:L569"/>
    <mergeCell ref="L582:L585"/>
    <mergeCell ref="L836:L839"/>
    <mergeCell ref="L852:L855"/>
    <mergeCell ref="L856:L859"/>
    <mergeCell ref="L682:L685"/>
    <mergeCell ref="L710:L713"/>
    <mergeCell ref="L534:L537"/>
    <mergeCell ref="L542:L545"/>
    <mergeCell ref="L550:L553"/>
    <mergeCell ref="L518:L521"/>
    <mergeCell ref="L538:L541"/>
    <mergeCell ref="L562:L565"/>
    <mergeCell ref="L546:L549"/>
    <mergeCell ref="L558:L561"/>
    <mergeCell ref="L554:L557"/>
    <mergeCell ref="B562:B565"/>
    <mergeCell ref="N554:N557"/>
    <mergeCell ref="L434:L437"/>
    <mergeCell ref="L438:L441"/>
    <mergeCell ref="L442:L445"/>
    <mergeCell ref="L446:L449"/>
    <mergeCell ref="L450:L453"/>
    <mergeCell ref="L454:L457"/>
    <mergeCell ref="L458:L461"/>
    <mergeCell ref="L462:L465"/>
    <mergeCell ref="E710:E713"/>
    <mergeCell ref="F710:F713"/>
    <mergeCell ref="G554:G557"/>
    <mergeCell ref="G566:G569"/>
    <mergeCell ref="B554:B557"/>
    <mergeCell ref="C554:C557"/>
    <mergeCell ref="D554:D557"/>
    <mergeCell ref="B582:B585"/>
    <mergeCell ref="C582:C585"/>
    <mergeCell ref="E690:E693"/>
    <mergeCell ref="D550:D553"/>
    <mergeCell ref="E550:E553"/>
    <mergeCell ref="D574:D577"/>
    <mergeCell ref="C574:C577"/>
    <mergeCell ref="D558:D561"/>
    <mergeCell ref="E558:E561"/>
    <mergeCell ref="F550:F553"/>
    <mergeCell ref="D582:D585"/>
    <mergeCell ref="E582:E585"/>
    <mergeCell ref="F582:F585"/>
    <mergeCell ref="F566:F569"/>
    <mergeCell ref="E554:E557"/>
    <mergeCell ref="F554:F557"/>
    <mergeCell ref="F562:F565"/>
    <mergeCell ref="F558:F561"/>
    <mergeCell ref="B542:B545"/>
    <mergeCell ref="C542:C545"/>
    <mergeCell ref="N566:N569"/>
    <mergeCell ref="N582:N585"/>
    <mergeCell ref="O434:O437"/>
    <mergeCell ref="P434:P437"/>
    <mergeCell ref="Q434:Q437"/>
    <mergeCell ref="O446:O449"/>
    <mergeCell ref="P446:P449"/>
    <mergeCell ref="Q446:Q449"/>
    <mergeCell ref="O458:O461"/>
    <mergeCell ref="N526:N529"/>
    <mergeCell ref="N534:N537"/>
    <mergeCell ref="N542:N545"/>
    <mergeCell ref="N550:N553"/>
    <mergeCell ref="N538:N541"/>
    <mergeCell ref="N518:N521"/>
    <mergeCell ref="N546:N549"/>
    <mergeCell ref="N494:N497"/>
    <mergeCell ref="N498:N501"/>
    <mergeCell ref="N502:N505"/>
    <mergeCell ref="N506:N509"/>
    <mergeCell ref="N514:N517"/>
    <mergeCell ref="N522:N525"/>
    <mergeCell ref="N466:N469"/>
    <mergeCell ref="N470:N473"/>
    <mergeCell ref="N474:N477"/>
    <mergeCell ref="N478:N481"/>
    <mergeCell ref="N486:N489"/>
    <mergeCell ref="N490:N493"/>
    <mergeCell ref="N482:N485"/>
    <mergeCell ref="P860:P863"/>
    <mergeCell ref="O852:O855"/>
    <mergeCell ref="N434:N437"/>
    <mergeCell ref="N438:N441"/>
    <mergeCell ref="N442:N445"/>
    <mergeCell ref="N446:N449"/>
    <mergeCell ref="N450:N453"/>
    <mergeCell ref="N454:N457"/>
    <mergeCell ref="N458:N461"/>
    <mergeCell ref="N462:N465"/>
    <mergeCell ref="N840:N843"/>
    <mergeCell ref="O840:O843"/>
    <mergeCell ref="P840:P843"/>
    <mergeCell ref="N848:N851"/>
    <mergeCell ref="O848:O851"/>
    <mergeCell ref="P848:P851"/>
    <mergeCell ref="O570:O573"/>
    <mergeCell ref="P570:P573"/>
    <mergeCell ref="Q570:Q573"/>
    <mergeCell ref="O574:O577"/>
    <mergeCell ref="P574:P577"/>
    <mergeCell ref="Q574:Q577"/>
    <mergeCell ref="O578:O581"/>
    <mergeCell ref="O474:O477"/>
    <mergeCell ref="P474:P477"/>
    <mergeCell ref="Q474:Q477"/>
    <mergeCell ref="O514:O517"/>
    <mergeCell ref="P514:P517"/>
    <mergeCell ref="Q514:Q517"/>
    <mergeCell ref="O566:O569"/>
    <mergeCell ref="P566:P569"/>
    <mergeCell ref="Q566:Q569"/>
    <mergeCell ref="P706:P709"/>
    <mergeCell ref="Q706:Q709"/>
    <mergeCell ref="P745:P748"/>
    <mergeCell ref="O466:O469"/>
    <mergeCell ref="P466:P469"/>
    <mergeCell ref="Q466:Q469"/>
    <mergeCell ref="R466:R469"/>
    <mergeCell ref="O470:O473"/>
    <mergeCell ref="P470:P473"/>
    <mergeCell ref="Q470:Q473"/>
    <mergeCell ref="R470:R473"/>
    <mergeCell ref="P458:P461"/>
    <mergeCell ref="Q458:Q461"/>
    <mergeCell ref="R458:R461"/>
    <mergeCell ref="O462:O465"/>
    <mergeCell ref="P462:P465"/>
    <mergeCell ref="Q462:Q465"/>
    <mergeCell ref="R462:R465"/>
    <mergeCell ref="R446:R449"/>
    <mergeCell ref="O450:O453"/>
    <mergeCell ref="P450:P453"/>
    <mergeCell ref="Q450:Q453"/>
    <mergeCell ref="R450:R453"/>
    <mergeCell ref="O454:O457"/>
    <mergeCell ref="P454:P457"/>
    <mergeCell ref="Q454:Q457"/>
    <mergeCell ref="R454:R457"/>
    <mergeCell ref="R434:R437"/>
    <mergeCell ref="O438:O441"/>
    <mergeCell ref="P438:P441"/>
    <mergeCell ref="Q438:Q441"/>
    <mergeCell ref="R438:R441"/>
    <mergeCell ref="O442:O445"/>
    <mergeCell ref="P442:P445"/>
    <mergeCell ref="Q442:Q445"/>
    <mergeCell ref="R442:R445"/>
    <mergeCell ref="R518:R521"/>
    <mergeCell ref="O518:O521"/>
    <mergeCell ref="R502:R505"/>
    <mergeCell ref="O506:O509"/>
    <mergeCell ref="P506:P509"/>
    <mergeCell ref="Q506:Q509"/>
    <mergeCell ref="R506:R509"/>
    <mergeCell ref="O510:O513"/>
    <mergeCell ref="P510:P513"/>
    <mergeCell ref="Q510:Q513"/>
    <mergeCell ref="R510:R513"/>
    <mergeCell ref="Q502:Q505"/>
    <mergeCell ref="O494:O497"/>
    <mergeCell ref="P494:P497"/>
    <mergeCell ref="Q494:Q497"/>
    <mergeCell ref="R494:R497"/>
    <mergeCell ref="O498:O501"/>
    <mergeCell ref="P498:P501"/>
    <mergeCell ref="Q498:Q501"/>
    <mergeCell ref="R498:R501"/>
    <mergeCell ref="O486:O489"/>
    <mergeCell ref="P486:P489"/>
    <mergeCell ref="Q486:Q489"/>
    <mergeCell ref="R486:R489"/>
    <mergeCell ref="O490:O493"/>
    <mergeCell ref="P490:P493"/>
    <mergeCell ref="Q490:Q493"/>
    <mergeCell ref="R490:R493"/>
    <mergeCell ref="R474:R477"/>
    <mergeCell ref="O478:O481"/>
    <mergeCell ref="P478:P481"/>
    <mergeCell ref="Q478:Q481"/>
    <mergeCell ref="R478:R481"/>
    <mergeCell ref="R566:R569"/>
    <mergeCell ref="O582:O585"/>
    <mergeCell ref="P582:P585"/>
    <mergeCell ref="Q582:Q585"/>
    <mergeCell ref="R582:R585"/>
    <mergeCell ref="P578:P581"/>
    <mergeCell ref="Q578:Q581"/>
    <mergeCell ref="O562:O565"/>
    <mergeCell ref="P562:P565"/>
    <mergeCell ref="Q562:Q565"/>
    <mergeCell ref="R562:R565"/>
    <mergeCell ref="O558:O561"/>
    <mergeCell ref="P558:P561"/>
    <mergeCell ref="Q558:Q561"/>
    <mergeCell ref="R558:R561"/>
    <mergeCell ref="R542:R545"/>
    <mergeCell ref="O550:O553"/>
    <mergeCell ref="P550:P553"/>
    <mergeCell ref="Q550:Q553"/>
    <mergeCell ref="R550:R553"/>
    <mergeCell ref="O546:O549"/>
    <mergeCell ref="P546:P549"/>
    <mergeCell ref="Q546:Q549"/>
    <mergeCell ref="R546:R549"/>
    <mergeCell ref="Q526:Q529"/>
    <mergeCell ref="R526:R529"/>
    <mergeCell ref="O534:O537"/>
    <mergeCell ref="P534:P537"/>
    <mergeCell ref="Q534:Q537"/>
    <mergeCell ref="R534:R537"/>
    <mergeCell ref="Q530:Q533"/>
    <mergeCell ref="R530:R533"/>
    <mergeCell ref="R570:R573"/>
    <mergeCell ref="R574:R577"/>
    <mergeCell ref="R578:R581"/>
    <mergeCell ref="R706:R709"/>
    <mergeCell ref="P710:P713"/>
    <mergeCell ref="Q710:Q713"/>
    <mergeCell ref="R710:R713"/>
    <mergeCell ref="P698:P701"/>
    <mergeCell ref="Q698:Q701"/>
    <mergeCell ref="R698:R701"/>
    <mergeCell ref="P702:P705"/>
    <mergeCell ref="Q702:Q705"/>
    <mergeCell ref="R702:R705"/>
    <mergeCell ref="P690:P693"/>
    <mergeCell ref="Q690:Q693"/>
    <mergeCell ref="R690:R693"/>
    <mergeCell ref="P694:P697"/>
    <mergeCell ref="Q694:Q697"/>
    <mergeCell ref="R694:R697"/>
    <mergeCell ref="N694:N697"/>
    <mergeCell ref="O694:O697"/>
    <mergeCell ref="O698:O701"/>
    <mergeCell ref="N702:N705"/>
    <mergeCell ref="O702:O705"/>
    <mergeCell ref="O710:O713"/>
    <mergeCell ref="N698:N701"/>
    <mergeCell ref="N686:N689"/>
    <mergeCell ref="O686:O689"/>
    <mergeCell ref="P686:P689"/>
    <mergeCell ref="Q686:Q689"/>
    <mergeCell ref="R686:R689"/>
    <mergeCell ref="P682:P685"/>
    <mergeCell ref="Q682:Q685"/>
    <mergeCell ref="N682:N685"/>
    <mergeCell ref="R682:R685"/>
    <mergeCell ref="T741:T744"/>
    <mergeCell ref="Q745:Q748"/>
    <mergeCell ref="R745:R748"/>
    <mergeCell ref="S745:S748"/>
    <mergeCell ref="T745:T748"/>
    <mergeCell ref="R741:R744"/>
    <mergeCell ref="S741:S744"/>
    <mergeCell ref="P741:P744"/>
    <mergeCell ref="Q741:Q744"/>
    <mergeCell ref="S733:S736"/>
    <mergeCell ref="T733:T736"/>
    <mergeCell ref="P737:P740"/>
    <mergeCell ref="Q737:Q740"/>
    <mergeCell ref="R737:R740"/>
    <mergeCell ref="S737:S740"/>
    <mergeCell ref="T737:T740"/>
    <mergeCell ref="S717:S720"/>
    <mergeCell ref="T717:T720"/>
    <mergeCell ref="P729:P732"/>
    <mergeCell ref="Q729:Q732"/>
    <mergeCell ref="R729:R732"/>
    <mergeCell ref="S729:S732"/>
    <mergeCell ref="T729:T732"/>
    <mergeCell ref="S721:S724"/>
    <mergeCell ref="S725:S728"/>
    <mergeCell ref="T721:T724"/>
    <mergeCell ref="P717:P720"/>
    <mergeCell ref="P733:P736"/>
    <mergeCell ref="P765:P768"/>
    <mergeCell ref="P777:P780"/>
    <mergeCell ref="P785:P788"/>
    <mergeCell ref="N749:N752"/>
    <mergeCell ref="P749:P752"/>
    <mergeCell ref="O757:O760"/>
    <mergeCell ref="O753:O756"/>
    <mergeCell ref="O737:O740"/>
    <mergeCell ref="N717:N720"/>
    <mergeCell ref="N729:N732"/>
    <mergeCell ref="N733:N736"/>
    <mergeCell ref="N737:N740"/>
    <mergeCell ref="N741:N744"/>
    <mergeCell ref="N745:N748"/>
    <mergeCell ref="N761:N764"/>
    <mergeCell ref="Q717:Q720"/>
    <mergeCell ref="R717:R720"/>
    <mergeCell ref="Q733:Q736"/>
    <mergeCell ref="R733:R736"/>
    <mergeCell ref="O733:O736"/>
    <mergeCell ref="N721:N724"/>
    <mergeCell ref="T797:T800"/>
    <mergeCell ref="R789:R792"/>
    <mergeCell ref="S789:S792"/>
    <mergeCell ref="Q793:Q796"/>
    <mergeCell ref="Q777:Q780"/>
    <mergeCell ref="R777:R780"/>
    <mergeCell ref="S777:S780"/>
    <mergeCell ref="T777:T780"/>
    <mergeCell ref="P781:P784"/>
    <mergeCell ref="Q781:Q784"/>
    <mergeCell ref="R781:R784"/>
    <mergeCell ref="S781:S784"/>
    <mergeCell ref="T781:T784"/>
    <mergeCell ref="Q765:Q768"/>
    <mergeCell ref="R765:R768"/>
    <mergeCell ref="S765:S768"/>
    <mergeCell ref="T765:T768"/>
    <mergeCell ref="P773:P776"/>
    <mergeCell ref="Q773:Q776"/>
    <mergeCell ref="R773:R776"/>
    <mergeCell ref="S773:S776"/>
    <mergeCell ref="T773:T776"/>
    <mergeCell ref="P769:P772"/>
    <mergeCell ref="R757:R760"/>
    <mergeCell ref="S757:S760"/>
    <mergeCell ref="T757:T760"/>
    <mergeCell ref="P761:P764"/>
    <mergeCell ref="Q761:Q764"/>
    <mergeCell ref="R761:R764"/>
    <mergeCell ref="S761:S764"/>
    <mergeCell ref="T761:T764"/>
    <mergeCell ref="P757:P760"/>
    <mergeCell ref="Q757:Q760"/>
    <mergeCell ref="N928:N931"/>
    <mergeCell ref="P928:P931"/>
    <mergeCell ref="Q928:Q931"/>
    <mergeCell ref="R928:R931"/>
    <mergeCell ref="N932:N935"/>
    <mergeCell ref="R852:R855"/>
    <mergeCell ref="Q856:Q859"/>
    <mergeCell ref="R856:R859"/>
    <mergeCell ref="Q860:Q863"/>
    <mergeCell ref="R860:R863"/>
    <mergeCell ref="N864:N867"/>
    <mergeCell ref="Q916:Q919"/>
    <mergeCell ref="R916:R919"/>
    <mergeCell ref="L940:L943"/>
    <mergeCell ref="L944:L947"/>
    <mergeCell ref="L948:L951"/>
    <mergeCell ref="L920:L923"/>
    <mergeCell ref="L924:L927"/>
    <mergeCell ref="L928:L931"/>
    <mergeCell ref="N916:N919"/>
    <mergeCell ref="O928:O931"/>
    <mergeCell ref="L964:L967"/>
    <mergeCell ref="Q852:Q855"/>
    <mergeCell ref="N920:N923"/>
    <mergeCell ref="O920:O923"/>
    <mergeCell ref="P920:P923"/>
    <mergeCell ref="Q920:Q923"/>
    <mergeCell ref="O856:O859"/>
    <mergeCell ref="O860:O863"/>
    <mergeCell ref="L916:L919"/>
    <mergeCell ref="P916:P919"/>
    <mergeCell ref="O916:O919"/>
    <mergeCell ref="N924:N927"/>
    <mergeCell ref="O924:O927"/>
    <mergeCell ref="P924:P927"/>
    <mergeCell ref="Q908:Q911"/>
    <mergeCell ref="Q912:Q915"/>
    <mergeCell ref="R864:R867"/>
    <mergeCell ref="Q864:Q867"/>
    <mergeCell ref="Q868:Q871"/>
    <mergeCell ref="Q884:Q887"/>
    <mergeCell ref="Q892:Q895"/>
    <mergeCell ref="Q896:Q899"/>
    <mergeCell ref="Q876:Q879"/>
    <mergeCell ref="R876:R879"/>
    <mergeCell ref="O888:O891"/>
    <mergeCell ref="P888:P891"/>
    <mergeCell ref="Q888:Q891"/>
    <mergeCell ref="R888:R891"/>
    <mergeCell ref="L860:L863"/>
    <mergeCell ref="N984:N987"/>
    <mergeCell ref="O984:O987"/>
    <mergeCell ref="P984:P987"/>
    <mergeCell ref="Q984:Q987"/>
    <mergeCell ref="R984:R987"/>
    <mergeCell ref="R972:R975"/>
    <mergeCell ref="N976:N979"/>
    <mergeCell ref="O976:O979"/>
    <mergeCell ref="P976:P979"/>
    <mergeCell ref="Q976:Q979"/>
    <mergeCell ref="O972:O975"/>
    <mergeCell ref="P972:P975"/>
    <mergeCell ref="Q972:Q975"/>
    <mergeCell ref="N964:N967"/>
    <mergeCell ref="O964:O967"/>
    <mergeCell ref="P964:P967"/>
    <mergeCell ref="Q964:Q967"/>
    <mergeCell ref="Q968:Q971"/>
    <mergeCell ref="R956:R959"/>
    <mergeCell ref="N960:N963"/>
    <mergeCell ref="O940:O943"/>
    <mergeCell ref="P940:P943"/>
    <mergeCell ref="Q940:Q943"/>
    <mergeCell ref="R940:R943"/>
    <mergeCell ref="P960:P963"/>
    <mergeCell ref="Q960:Q963"/>
    <mergeCell ref="R960:R963"/>
    <mergeCell ref="P948:P951"/>
    <mergeCell ref="O932:O935"/>
    <mergeCell ref="P932:P935"/>
    <mergeCell ref="Q932:Q935"/>
    <mergeCell ref="R932:R935"/>
    <mergeCell ref="Q948:Q951"/>
    <mergeCell ref="R948:R951"/>
    <mergeCell ref="O944:O947"/>
    <mergeCell ref="P944:P947"/>
    <mergeCell ref="R944:R947"/>
    <mergeCell ref="N940:N943"/>
    <mergeCell ref="N936:N939"/>
    <mergeCell ref="O936:O939"/>
    <mergeCell ref="P936:P939"/>
    <mergeCell ref="Q936:Q939"/>
    <mergeCell ref="R1015:R1018"/>
    <mergeCell ref="O1015:O1018"/>
    <mergeCell ref="O1019:O1022"/>
    <mergeCell ref="U1023:U1026"/>
    <mergeCell ref="Q1027:Q1030"/>
    <mergeCell ref="R1027:R1030"/>
    <mergeCell ref="S1027:S1030"/>
    <mergeCell ref="T1027:T1030"/>
    <mergeCell ref="U1027:U1030"/>
    <mergeCell ref="R1023:R1026"/>
    <mergeCell ref="Q1019:Q1022"/>
    <mergeCell ref="R1019:R1022"/>
    <mergeCell ref="S1019:S1022"/>
    <mergeCell ref="T1019:T1022"/>
    <mergeCell ref="H1019:H1022"/>
    <mergeCell ref="U1019:U1022"/>
    <mergeCell ref="O1023:O1026"/>
    <mergeCell ref="O1027:O1030"/>
    <mergeCell ref="I1023:I1026"/>
    <mergeCell ref="J1023:J1026"/>
    <mergeCell ref="H1027:H1030"/>
    <mergeCell ref="J1031:J1034"/>
    <mergeCell ref="H1031:H1034"/>
    <mergeCell ref="J1027:J1030"/>
    <mergeCell ref="I1027:I1030"/>
    <mergeCell ref="O1031:O1034"/>
    <mergeCell ref="Q1015:Q1018"/>
    <mergeCell ref="Q1023:Q1026"/>
    <mergeCell ref="I1015:I1018"/>
    <mergeCell ref="J1015:J1018"/>
    <mergeCell ref="L996:L999"/>
    <mergeCell ref="M996:M999"/>
    <mergeCell ref="N996:N999"/>
    <mergeCell ref="O996:O999"/>
    <mergeCell ref="I1019:I1022"/>
    <mergeCell ref="J1019:J1022"/>
    <mergeCell ref="H1023:H1026"/>
    <mergeCell ref="R1000:R1003"/>
    <mergeCell ref="L1004:L1007"/>
    <mergeCell ref="M1004:M1007"/>
    <mergeCell ref="N1004:N1007"/>
    <mergeCell ref="O1004:O1007"/>
    <mergeCell ref="P1004:P1007"/>
    <mergeCell ref="Q1004:Q1007"/>
    <mergeCell ref="R1004:R1007"/>
    <mergeCell ref="L1000:L1003"/>
    <mergeCell ref="M1000:M1003"/>
    <mergeCell ref="S1023:S1026"/>
    <mergeCell ref="T1023:T1026"/>
    <mergeCell ref="O1244:O1247"/>
    <mergeCell ref="P1244:P1247"/>
    <mergeCell ref="Q1244:Q1247"/>
    <mergeCell ref="R1244:R1247"/>
    <mergeCell ref="Q1063:Q1066"/>
    <mergeCell ref="I1403:I1406"/>
    <mergeCell ref="H1363:H1366"/>
    <mergeCell ref="I1363:I1366"/>
    <mergeCell ref="I1379:I1382"/>
    <mergeCell ref="H1415:H1418"/>
    <mergeCell ref="I1415:I1418"/>
    <mergeCell ref="P1259:P1262"/>
    <mergeCell ref="N1267:N1270"/>
    <mergeCell ref="P1267:P1270"/>
    <mergeCell ref="N1275:N1278"/>
    <mergeCell ref="P1275:P1278"/>
    <mergeCell ref="N1287:N1290"/>
    <mergeCell ref="I1407:I1410"/>
    <mergeCell ref="H1407:H1410"/>
    <mergeCell ref="H1423:H1426"/>
    <mergeCell ref="I1475:I1478"/>
    <mergeCell ref="H1479:H1482"/>
    <mergeCell ref="I1479:I1482"/>
    <mergeCell ref="H1483:H1486"/>
    <mergeCell ref="I1483:I1486"/>
    <mergeCell ref="I1423:I1426"/>
    <mergeCell ref="H1431:H1434"/>
    <mergeCell ref="I1431:I1434"/>
    <mergeCell ref="H1439:H1442"/>
    <mergeCell ref="H1419:H1422"/>
    <mergeCell ref="I1371:I1374"/>
    <mergeCell ref="H1375:H1378"/>
    <mergeCell ref="I1471:I1474"/>
    <mergeCell ref="H1391:H1394"/>
    <mergeCell ref="I1391:I1394"/>
    <mergeCell ref="H1395:H1398"/>
    <mergeCell ref="I1395:I1398"/>
    <mergeCell ref="H1399:H1402"/>
    <mergeCell ref="I1399:I1402"/>
    <mergeCell ref="H1383:H1386"/>
    <mergeCell ref="I1383:I1386"/>
    <mergeCell ref="H1387:H1390"/>
    <mergeCell ref="I1387:I1390"/>
    <mergeCell ref="H1367:H1370"/>
    <mergeCell ref="I1367:I1370"/>
    <mergeCell ref="H1371:H1374"/>
    <mergeCell ref="I1343:I1346"/>
    <mergeCell ref="H1347:H1350"/>
    <mergeCell ref="I1347:I1350"/>
    <mergeCell ref="H1351:H1354"/>
    <mergeCell ref="I1351:I1354"/>
    <mergeCell ref="I1375:I1378"/>
    <mergeCell ref="H1355:H1358"/>
    <mergeCell ref="I1355:I1358"/>
    <mergeCell ref="H1359:H1362"/>
    <mergeCell ref="I1359:I1362"/>
    <mergeCell ref="H1331:H1334"/>
    <mergeCell ref="I1331:I1334"/>
    <mergeCell ref="H1335:H1338"/>
    <mergeCell ref="I1335:I1338"/>
    <mergeCell ref="H1339:H1342"/>
    <mergeCell ref="I1339:I1342"/>
    <mergeCell ref="H1319:H1322"/>
    <mergeCell ref="I1319:I1322"/>
    <mergeCell ref="Q1279:Q1282"/>
    <mergeCell ref="R1279:R1282"/>
    <mergeCell ref="S1279:S1282"/>
    <mergeCell ref="T1267:T1270"/>
    <mergeCell ref="N1271:N1274"/>
    <mergeCell ref="P1271:P1274"/>
    <mergeCell ref="Q1271:Q1274"/>
    <mergeCell ref="R1271:R1274"/>
    <mergeCell ref="S1271:S1274"/>
    <mergeCell ref="T1271:T1274"/>
    <mergeCell ref="O1271:O1274"/>
    <mergeCell ref="Q1267:Q1270"/>
    <mergeCell ref="O1267:O1270"/>
    <mergeCell ref="T1259:T1262"/>
    <mergeCell ref="N1263:N1266"/>
    <mergeCell ref="P1263:P1266"/>
    <mergeCell ref="Q1263:Q1266"/>
    <mergeCell ref="R1263:R1266"/>
    <mergeCell ref="S1263:S1266"/>
    <mergeCell ref="T1263:T1266"/>
    <mergeCell ref="N1259:N1262"/>
    <mergeCell ref="Q1259:Q1262"/>
    <mergeCell ref="T1251:T1254"/>
    <mergeCell ref="N1255:N1258"/>
    <mergeCell ref="P1255:P1258"/>
    <mergeCell ref="Q1255:Q1258"/>
    <mergeCell ref="R1255:R1258"/>
    <mergeCell ref="S1255:S1258"/>
    <mergeCell ref="T1255:T1258"/>
    <mergeCell ref="P1251:P1254"/>
    <mergeCell ref="Q1251:Q1254"/>
    <mergeCell ref="R1251:R1254"/>
    <mergeCell ref="S1251:S1254"/>
    <mergeCell ref="R1259:R1262"/>
    <mergeCell ref="S1259:S1262"/>
    <mergeCell ref="R1267:R1270"/>
    <mergeCell ref="S1267:S1270"/>
    <mergeCell ref="T1279:T1282"/>
    <mergeCell ref="O1279:O1282"/>
    <mergeCell ref="N1283:N1286"/>
    <mergeCell ref="P1283:P1286"/>
    <mergeCell ref="Q1283:Q1286"/>
    <mergeCell ref="R1283:R1286"/>
    <mergeCell ref="S1283:S1286"/>
    <mergeCell ref="T1283:T1286"/>
    <mergeCell ref="O1283:O1286"/>
    <mergeCell ref="N1327:N1330"/>
    <mergeCell ref="P1327:P1330"/>
    <mergeCell ref="Q1327:Q1330"/>
    <mergeCell ref="R1327:R1330"/>
    <mergeCell ref="S1327:S1330"/>
    <mergeCell ref="T1327:T1330"/>
    <mergeCell ref="O1327:O1330"/>
    <mergeCell ref="N1323:N1326"/>
    <mergeCell ref="P1323:P1326"/>
    <mergeCell ref="Q1323:Q1326"/>
    <mergeCell ref="R1323:R1326"/>
    <mergeCell ref="S1323:S1326"/>
    <mergeCell ref="T1323:T1326"/>
    <mergeCell ref="O1323:O1326"/>
    <mergeCell ref="N1319:N1322"/>
    <mergeCell ref="P1319:P1322"/>
    <mergeCell ref="Q1319:Q1322"/>
    <mergeCell ref="R1319:R1322"/>
    <mergeCell ref="S1319:S1322"/>
    <mergeCell ref="T1319:T1322"/>
    <mergeCell ref="O1319:O1322"/>
    <mergeCell ref="N1315:N1318"/>
    <mergeCell ref="P1315:P1318"/>
    <mergeCell ref="Q1315:Q1318"/>
    <mergeCell ref="R1315:R1318"/>
    <mergeCell ref="S1315:S1318"/>
    <mergeCell ref="T1315:T1318"/>
    <mergeCell ref="O1315:O1318"/>
    <mergeCell ref="N1311:N1314"/>
    <mergeCell ref="P1311:P1314"/>
    <mergeCell ref="Q1311:Q1314"/>
    <mergeCell ref="R1311:R1314"/>
    <mergeCell ref="S1311:S1314"/>
    <mergeCell ref="T1311:T1314"/>
    <mergeCell ref="O1311:O1314"/>
    <mergeCell ref="N1363:N1366"/>
    <mergeCell ref="P1363:P1366"/>
    <mergeCell ref="Q1363:Q1366"/>
    <mergeCell ref="R1363:R1366"/>
    <mergeCell ref="S1363:S1366"/>
    <mergeCell ref="T1363:T1366"/>
    <mergeCell ref="O1363:O1366"/>
    <mergeCell ref="N1359:N1362"/>
    <mergeCell ref="P1359:P1362"/>
    <mergeCell ref="Q1359:Q1362"/>
    <mergeCell ref="R1359:R1362"/>
    <mergeCell ref="S1359:S1362"/>
    <mergeCell ref="T1359:T1362"/>
    <mergeCell ref="O1359:O1362"/>
    <mergeCell ref="N1355:N1358"/>
    <mergeCell ref="P1355:P1358"/>
    <mergeCell ref="Q1355:Q1358"/>
    <mergeCell ref="R1355:R1358"/>
    <mergeCell ref="S1355:S1358"/>
    <mergeCell ref="T1355:T1358"/>
    <mergeCell ref="O1355:O1358"/>
    <mergeCell ref="N1391:N1394"/>
    <mergeCell ref="P1391:P1394"/>
    <mergeCell ref="Q1391:Q1394"/>
    <mergeCell ref="R1391:R1394"/>
    <mergeCell ref="S1391:S1394"/>
    <mergeCell ref="T1391:T1394"/>
    <mergeCell ref="O1391:O1394"/>
    <mergeCell ref="N1387:N1390"/>
    <mergeCell ref="P1387:P1390"/>
    <mergeCell ref="Q1387:Q1390"/>
    <mergeCell ref="R1387:R1390"/>
    <mergeCell ref="S1387:S1390"/>
    <mergeCell ref="T1387:T1390"/>
    <mergeCell ref="O1387:O1390"/>
    <mergeCell ref="N1383:N1386"/>
    <mergeCell ref="P1383:P1386"/>
    <mergeCell ref="Q1383:Q1386"/>
    <mergeCell ref="R1383:R1386"/>
    <mergeCell ref="S1383:S1386"/>
    <mergeCell ref="T1383:T1386"/>
    <mergeCell ref="O1383:O1386"/>
    <mergeCell ref="N1379:N1382"/>
    <mergeCell ref="P1379:P1382"/>
    <mergeCell ref="Q1379:Q1382"/>
    <mergeCell ref="R1379:R1382"/>
    <mergeCell ref="S1379:S1382"/>
    <mergeCell ref="T1379:T1382"/>
    <mergeCell ref="O1379:O1382"/>
    <mergeCell ref="N1375:N1378"/>
    <mergeCell ref="P1375:P1378"/>
    <mergeCell ref="Q1375:Q1378"/>
    <mergeCell ref="R1375:R1378"/>
    <mergeCell ref="S1375:S1378"/>
    <mergeCell ref="T1375:T1378"/>
    <mergeCell ref="O1375:O1378"/>
    <mergeCell ref="R1463:R1466"/>
    <mergeCell ref="S1463:S1466"/>
    <mergeCell ref="T1463:T1466"/>
    <mergeCell ref="N1467:N1470"/>
    <mergeCell ref="P1467:P1470"/>
    <mergeCell ref="Q1467:Q1470"/>
    <mergeCell ref="R1467:R1470"/>
    <mergeCell ref="S1467:S1470"/>
    <mergeCell ref="T1467:T1470"/>
    <mergeCell ref="O1467:O1470"/>
    <mergeCell ref="N1415:N1418"/>
    <mergeCell ref="P1415:P1418"/>
    <mergeCell ref="Q1415:Q1418"/>
    <mergeCell ref="R1415:R1418"/>
    <mergeCell ref="S1415:S1418"/>
    <mergeCell ref="T1415:T1418"/>
    <mergeCell ref="O1415:O1418"/>
    <mergeCell ref="N1403:N1406"/>
    <mergeCell ref="P1403:P1406"/>
    <mergeCell ref="Q1403:Q1406"/>
    <mergeCell ref="R1403:R1406"/>
    <mergeCell ref="S1403:S1406"/>
    <mergeCell ref="T1403:T1406"/>
    <mergeCell ref="O1403:O1406"/>
    <mergeCell ref="N1399:N1402"/>
    <mergeCell ref="P1399:P1402"/>
    <mergeCell ref="Q1399:Q1402"/>
    <mergeCell ref="R1399:R1402"/>
    <mergeCell ref="S1399:S1402"/>
    <mergeCell ref="T1399:T1402"/>
    <mergeCell ref="O1399:O1402"/>
    <mergeCell ref="N1395:N1398"/>
    <mergeCell ref="P1395:P1398"/>
    <mergeCell ref="Q1395:Q1398"/>
    <mergeCell ref="R1395:R1398"/>
    <mergeCell ref="S1395:S1398"/>
    <mergeCell ref="T1395:T1398"/>
    <mergeCell ref="O1395:O1398"/>
    <mergeCell ref="N1447:N1450"/>
    <mergeCell ref="O1447:O1450"/>
    <mergeCell ref="T1447:T1450"/>
    <mergeCell ref="S1451:S1454"/>
    <mergeCell ref="S1487:S1490"/>
    <mergeCell ref="T1487:T1490"/>
    <mergeCell ref="P1494:P1497"/>
    <mergeCell ref="Q1494:Q1497"/>
    <mergeCell ref="R1494:R1497"/>
    <mergeCell ref="L1498:L1501"/>
    <mergeCell ref="N1498:N1501"/>
    <mergeCell ref="O1498:O1501"/>
    <mergeCell ref="P1498:P1501"/>
    <mergeCell ref="Q1498:Q1501"/>
    <mergeCell ref="T1479:T1482"/>
    <mergeCell ref="O1479:O1482"/>
    <mergeCell ref="N1483:N1486"/>
    <mergeCell ref="P1483:P1486"/>
    <mergeCell ref="Q1483:Q1486"/>
    <mergeCell ref="R1483:R1486"/>
    <mergeCell ref="S1483:S1486"/>
    <mergeCell ref="T1483:T1486"/>
    <mergeCell ref="P1475:P1478"/>
    <mergeCell ref="Q1475:Q1478"/>
    <mergeCell ref="R1475:R1478"/>
    <mergeCell ref="S1475:S1478"/>
    <mergeCell ref="T1475:T1478"/>
    <mergeCell ref="N1479:N1482"/>
    <mergeCell ref="P1479:P1482"/>
    <mergeCell ref="Q1479:Q1482"/>
    <mergeCell ref="R1479:R1482"/>
    <mergeCell ref="S1479:S1482"/>
    <mergeCell ref="N1471:N1474"/>
    <mergeCell ref="P1471:P1474"/>
    <mergeCell ref="Q1471:Q1474"/>
    <mergeCell ref="R1471:R1474"/>
    <mergeCell ref="S1471:S1474"/>
    <mergeCell ref="T1471:T1474"/>
    <mergeCell ref="O1471:O1474"/>
    <mergeCell ref="N1487:N1490"/>
    <mergeCell ref="R1510:R1513"/>
    <mergeCell ref="N1628:N1631"/>
    <mergeCell ref="O1628:O1631"/>
    <mergeCell ref="P1628:P1631"/>
    <mergeCell ref="Q1628:Q1631"/>
    <mergeCell ref="R1628:R1631"/>
    <mergeCell ref="L1632:L1635"/>
    <mergeCell ref="N1632:N1635"/>
    <mergeCell ref="O1632:O1635"/>
    <mergeCell ref="P1632:P1635"/>
    <mergeCell ref="Q1632:Q1635"/>
    <mergeCell ref="R1620:R1623"/>
    <mergeCell ref="L1624:L1627"/>
    <mergeCell ref="N1624:N1627"/>
    <mergeCell ref="O1624:O1627"/>
    <mergeCell ref="P1624:P1627"/>
    <mergeCell ref="Q1624:Q1627"/>
    <mergeCell ref="R1624:R1627"/>
    <mergeCell ref="N1616:N1619"/>
    <mergeCell ref="O1616:O1619"/>
    <mergeCell ref="P1616:P1619"/>
    <mergeCell ref="Q1616:Q1619"/>
    <mergeCell ref="R1616:R1619"/>
    <mergeCell ref="L1620:L1623"/>
    <mergeCell ref="N1620:N1623"/>
    <mergeCell ref="O1620:O1623"/>
    <mergeCell ref="P1620:P1623"/>
    <mergeCell ref="Q1620:Q1623"/>
    <mergeCell ref="R1534:R1537"/>
    <mergeCell ref="L1570:L1573"/>
    <mergeCell ref="N1570:N1573"/>
    <mergeCell ref="O1570:O1573"/>
    <mergeCell ref="P1570:P1573"/>
    <mergeCell ref="Q1570:Q1573"/>
    <mergeCell ref="R1570:R1573"/>
    <mergeCell ref="L1538:L1541"/>
    <mergeCell ref="L1542:L1545"/>
    <mergeCell ref="L1546:L1549"/>
    <mergeCell ref="N1601:N1604"/>
    <mergeCell ref="O1601:O1604"/>
    <mergeCell ref="P1581:P1584"/>
    <mergeCell ref="L1593:L1596"/>
    <mergeCell ref="M1593:M1596"/>
    <mergeCell ref="N1593:N1596"/>
    <mergeCell ref="M1589:M1592"/>
    <mergeCell ref="N1589:N1592"/>
    <mergeCell ref="O1589:O1592"/>
    <mergeCell ref="P1589:P1592"/>
    <mergeCell ref="L1577:L1580"/>
    <mergeCell ref="P1577:P1580"/>
    <mergeCell ref="P1597:P1600"/>
    <mergeCell ref="Q1585:Q1588"/>
    <mergeCell ref="Q1597:Q1600"/>
    <mergeCell ref="Q1605:Q1608"/>
    <mergeCell ref="R1605:R1608"/>
    <mergeCell ref="P1601:P1604"/>
    <mergeCell ref="Q1601:Q1604"/>
    <mergeCell ref="Q1593:Q1596"/>
    <mergeCell ref="O1593:O1596"/>
    <mergeCell ref="P1593:P1596"/>
    <mergeCell ref="R1593:R1596"/>
    <mergeCell ref="R1597:R1600"/>
    <mergeCell ref="R1601:R1604"/>
    <mergeCell ref="M1601:M1604"/>
    <mergeCell ref="M1597:M1600"/>
    <mergeCell ref="Q1652:Q1655"/>
    <mergeCell ref="R1652:R1655"/>
    <mergeCell ref="L1656:L1659"/>
    <mergeCell ref="N1656:N1659"/>
    <mergeCell ref="O1656:O1659"/>
    <mergeCell ref="P1656:P1659"/>
    <mergeCell ref="Q1656:Q1659"/>
    <mergeCell ref="R1656:R1659"/>
    <mergeCell ref="M1652:M1655"/>
    <mergeCell ref="L1648:L1651"/>
    <mergeCell ref="N1648:N1651"/>
    <mergeCell ref="O1648:O1651"/>
    <mergeCell ref="P1648:P1651"/>
    <mergeCell ref="Q1648:Q1651"/>
    <mergeCell ref="R1648:R1651"/>
    <mergeCell ref="M1648:M1651"/>
    <mergeCell ref="P1640:P1643"/>
    <mergeCell ref="Q1640:Q1643"/>
    <mergeCell ref="R1640:R1643"/>
    <mergeCell ref="L1644:L1647"/>
    <mergeCell ref="N1644:N1647"/>
    <mergeCell ref="O1644:O1647"/>
    <mergeCell ref="P1644:P1647"/>
    <mergeCell ref="Q1644:Q1647"/>
    <mergeCell ref="R1644:R1647"/>
    <mergeCell ref="M1640:M1643"/>
    <mergeCell ref="R1632:R1635"/>
    <mergeCell ref="M1632:M1635"/>
    <mergeCell ref="L1636:L1639"/>
    <mergeCell ref="N1636:N1639"/>
    <mergeCell ref="O1636:O1639"/>
    <mergeCell ref="P1636:P1639"/>
    <mergeCell ref="Q1636:Q1639"/>
    <mergeCell ref="R1636:R1639"/>
    <mergeCell ref="M1636:M1639"/>
    <mergeCell ref="N1691:N1694"/>
    <mergeCell ref="O1691:O1694"/>
    <mergeCell ref="P1691:P1694"/>
    <mergeCell ref="Q1691:Q1694"/>
    <mergeCell ref="R1691:R1694"/>
    <mergeCell ref="M1687:M1690"/>
    <mergeCell ref="L1806:L1809"/>
    <mergeCell ref="N1806:N1809"/>
    <mergeCell ref="O1806:O1809"/>
    <mergeCell ref="P1806:P1809"/>
    <mergeCell ref="Q1806:Q1809"/>
    <mergeCell ref="R1806:R1809"/>
    <mergeCell ref="Q1794:Q1797"/>
    <mergeCell ref="R1794:R1797"/>
    <mergeCell ref="L1802:L1805"/>
    <mergeCell ref="N1802:N1805"/>
    <mergeCell ref="O1802:O1805"/>
    <mergeCell ref="P1802:P1805"/>
    <mergeCell ref="Q1802:Q1805"/>
    <mergeCell ref="R1802:R1805"/>
    <mergeCell ref="M1802:M1805"/>
    <mergeCell ref="Q1798:Q1801"/>
    <mergeCell ref="B1798:B1801"/>
    <mergeCell ref="C24:C27"/>
    <mergeCell ref="C36:C39"/>
    <mergeCell ref="C40:C43"/>
    <mergeCell ref="B24:B27"/>
    <mergeCell ref="B36:B39"/>
    <mergeCell ref="B40:B43"/>
    <mergeCell ref="B710:B713"/>
    <mergeCell ref="C710:C713"/>
    <mergeCell ref="B566:B569"/>
    <mergeCell ref="N1739:N1742"/>
    <mergeCell ref="O1739:O1742"/>
    <mergeCell ref="P1739:P1742"/>
    <mergeCell ref="Q1739:Q1742"/>
    <mergeCell ref="R1739:R1742"/>
    <mergeCell ref="M1735:M1738"/>
    <mergeCell ref="Q1731:Q1734"/>
    <mergeCell ref="R1731:R1734"/>
    <mergeCell ref="M1731:M1734"/>
    <mergeCell ref="P1735:P1738"/>
    <mergeCell ref="Q1735:Q1738"/>
    <mergeCell ref="R1735:R1738"/>
    <mergeCell ref="L1727:L1730"/>
    <mergeCell ref="N1727:N1730"/>
    <mergeCell ref="O1727:O1730"/>
    <mergeCell ref="P1727:P1730"/>
    <mergeCell ref="Q1727:Q1730"/>
    <mergeCell ref="R1727:R1730"/>
    <mergeCell ref="M1727:M1730"/>
    <mergeCell ref="Q1719:Q1722"/>
    <mergeCell ref="R1719:R1722"/>
    <mergeCell ref="L1723:L1726"/>
    <mergeCell ref="N1723:N1726"/>
    <mergeCell ref="O1723:O1726"/>
    <mergeCell ref="P1723:P1726"/>
    <mergeCell ref="Q1723:Q1726"/>
    <mergeCell ref="R1723:R1726"/>
    <mergeCell ref="M1719:M1722"/>
    <mergeCell ref="M1723:M1726"/>
    <mergeCell ref="L1715:L1718"/>
    <mergeCell ref="N1715:N1718"/>
    <mergeCell ref="O1715:O1718"/>
    <mergeCell ref="P1715:P1718"/>
    <mergeCell ref="Q1715:Q1718"/>
    <mergeCell ref="R1715:R1718"/>
    <mergeCell ref="M1715:M1718"/>
    <mergeCell ref="L1711:L1714"/>
    <mergeCell ref="N1711:N1714"/>
    <mergeCell ref="N1830:N1833"/>
    <mergeCell ref="O1830:O1833"/>
    <mergeCell ref="P1830:P1833"/>
    <mergeCell ref="Q1830:Q1833"/>
    <mergeCell ref="R1830:R1833"/>
    <mergeCell ref="L1834:L1837"/>
    <mergeCell ref="N1834:N1837"/>
    <mergeCell ref="O1834:O1837"/>
    <mergeCell ref="P1834:P1837"/>
    <mergeCell ref="Q1834:Q1837"/>
    <mergeCell ref="L1826:L1829"/>
    <mergeCell ref="N1826:N1829"/>
    <mergeCell ref="O1826:O1829"/>
    <mergeCell ref="P1826:P1829"/>
    <mergeCell ref="Q1826:Q1829"/>
    <mergeCell ref="R1826:R1829"/>
    <mergeCell ref="L1822:L1825"/>
    <mergeCell ref="N1822:N1825"/>
    <mergeCell ref="O1822:O1825"/>
    <mergeCell ref="P1822:P1825"/>
    <mergeCell ref="Q1822:Q1825"/>
    <mergeCell ref="R1822:R1825"/>
    <mergeCell ref="L1818:L1821"/>
    <mergeCell ref="N1818:N1821"/>
    <mergeCell ref="O1818:O1821"/>
    <mergeCell ref="P1818:P1821"/>
    <mergeCell ref="Q1818:Q1821"/>
    <mergeCell ref="R1818:R1821"/>
    <mergeCell ref="M1818:M1821"/>
    <mergeCell ref="P1810:P1813"/>
    <mergeCell ref="Q1810:Q1813"/>
    <mergeCell ref="R1810:R1813"/>
    <mergeCell ref="L1814:L1817"/>
    <mergeCell ref="N1814:N1817"/>
    <mergeCell ref="O1814:O1817"/>
    <mergeCell ref="P1814:P1817"/>
    <mergeCell ref="Q1814:Q1817"/>
    <mergeCell ref="R1814:R1817"/>
    <mergeCell ref="M1814:M1817"/>
    <mergeCell ref="R1834:R1837"/>
    <mergeCell ref="M1834:M1837"/>
    <mergeCell ref="L1719:L1722"/>
    <mergeCell ref="N1719:N1722"/>
    <mergeCell ref="O1719:O1722"/>
    <mergeCell ref="P1719:P1722"/>
    <mergeCell ref="L1743:L1746"/>
    <mergeCell ref="M1743:M1746"/>
    <mergeCell ref="L1787:L1790"/>
    <mergeCell ref="M1787:M1790"/>
    <mergeCell ref="P1898:P1901"/>
    <mergeCell ref="Q1898:Q1901"/>
    <mergeCell ref="R1898:R1901"/>
    <mergeCell ref="M1898:M1901"/>
    <mergeCell ref="L1938:L1941"/>
    <mergeCell ref="N1938:N1941"/>
    <mergeCell ref="O1938:O1941"/>
    <mergeCell ref="P1938:P1941"/>
    <mergeCell ref="Q1938:Q1941"/>
    <mergeCell ref="R1938:R1941"/>
    <mergeCell ref="M1938:M1941"/>
    <mergeCell ref="O1930:O1933"/>
    <mergeCell ref="P1930:P1933"/>
    <mergeCell ref="Q1930:Q1933"/>
    <mergeCell ref="R1930:R1933"/>
    <mergeCell ref="L1934:L1937"/>
    <mergeCell ref="N1934:N1937"/>
    <mergeCell ref="O1934:O1937"/>
    <mergeCell ref="P1934:P1937"/>
    <mergeCell ref="Q1934:Q1937"/>
    <mergeCell ref="R1934:R1937"/>
    <mergeCell ref="O1922:O1925"/>
    <mergeCell ref="P1922:P1925"/>
    <mergeCell ref="Q1922:Q1925"/>
    <mergeCell ref="R1922:R1925"/>
    <mergeCell ref="L1926:L1929"/>
    <mergeCell ref="N1926:N1929"/>
    <mergeCell ref="O1926:O1929"/>
    <mergeCell ref="P1926:P1929"/>
    <mergeCell ref="Q1926:Q1929"/>
    <mergeCell ref="R1926:R1929"/>
    <mergeCell ref="L1918:L1921"/>
    <mergeCell ref="N1918:N1921"/>
    <mergeCell ref="O1918:O1921"/>
    <mergeCell ref="P1918:P1921"/>
    <mergeCell ref="Q1918:Q1921"/>
    <mergeCell ref="R1918:R1921"/>
    <mergeCell ref="M1934:M1937"/>
    <mergeCell ref="M1918:M1921"/>
    <mergeCell ref="M1922:M1925"/>
    <mergeCell ref="M1926:M1929"/>
    <mergeCell ref="N1946:N1949"/>
    <mergeCell ref="O1946:O1949"/>
    <mergeCell ref="P1946:P1949"/>
    <mergeCell ref="Q1946:Q1949"/>
    <mergeCell ref="R1946:R1949"/>
    <mergeCell ref="M1946:M1949"/>
    <mergeCell ref="L1942:L1945"/>
    <mergeCell ref="N1942:N1945"/>
    <mergeCell ref="O1942:O1945"/>
    <mergeCell ref="P1942:P1945"/>
    <mergeCell ref="Q1942:Q1945"/>
    <mergeCell ref="R1942:R1945"/>
    <mergeCell ref="M1942:M1945"/>
    <mergeCell ref="L1978:L1981"/>
    <mergeCell ref="N1978:N1981"/>
    <mergeCell ref="O1978:O1981"/>
    <mergeCell ref="P1978:P1981"/>
    <mergeCell ref="Q1978:Q1981"/>
    <mergeCell ref="R1978:R1981"/>
    <mergeCell ref="M1978:M1981"/>
    <mergeCell ref="L1974:L1977"/>
    <mergeCell ref="N1974:N1977"/>
    <mergeCell ref="O1974:O1977"/>
    <mergeCell ref="P1974:P1977"/>
    <mergeCell ref="Q1974:Q1977"/>
    <mergeCell ref="R1974:R1977"/>
    <mergeCell ref="M1974:M1977"/>
    <mergeCell ref="L1970:L1973"/>
    <mergeCell ref="N1970:N1973"/>
    <mergeCell ref="O1970:O1973"/>
    <mergeCell ref="P1970:P1973"/>
    <mergeCell ref="Q1970:Q1973"/>
    <mergeCell ref="R1970:R1973"/>
    <mergeCell ref="M1970:M1973"/>
    <mergeCell ref="L1966:L1969"/>
    <mergeCell ref="N1966:N1969"/>
    <mergeCell ref="O1966:O1969"/>
    <mergeCell ref="P1966:P1969"/>
    <mergeCell ref="Q1966:Q1969"/>
    <mergeCell ref="R1966:R1969"/>
    <mergeCell ref="L1962:L1965"/>
    <mergeCell ref="N1962:N1965"/>
    <mergeCell ref="O1962:O1965"/>
    <mergeCell ref="P1962:P1965"/>
    <mergeCell ref="Q1962:Q1965"/>
    <mergeCell ref="R1962:R1965"/>
    <mergeCell ref="M1962:M1965"/>
    <mergeCell ref="N2006:N2009"/>
    <mergeCell ref="O2006:O2009"/>
    <mergeCell ref="P2006:P2009"/>
    <mergeCell ref="Q2006:Q2009"/>
    <mergeCell ref="R2006:R2009"/>
    <mergeCell ref="M2006:M2009"/>
    <mergeCell ref="L2002:L2005"/>
    <mergeCell ref="N2002:N2005"/>
    <mergeCell ref="O2002:O2005"/>
    <mergeCell ref="P2002:P2005"/>
    <mergeCell ref="Q2002:Q2005"/>
    <mergeCell ref="R2002:R2005"/>
    <mergeCell ref="M2002:M2005"/>
    <mergeCell ref="L2042:L2045"/>
    <mergeCell ref="N2042:N2045"/>
    <mergeCell ref="O2042:O2045"/>
    <mergeCell ref="P2042:P2045"/>
    <mergeCell ref="Q2042:Q2045"/>
    <mergeCell ref="R2042:R2045"/>
    <mergeCell ref="M2042:M2045"/>
    <mergeCell ref="O2034:O2037"/>
    <mergeCell ref="P2034:P2037"/>
    <mergeCell ref="Q2034:Q2037"/>
    <mergeCell ref="R2034:R2037"/>
    <mergeCell ref="L2038:L2041"/>
    <mergeCell ref="N2038:N2041"/>
    <mergeCell ref="O2038:O2041"/>
    <mergeCell ref="P2038:P2041"/>
    <mergeCell ref="Q2038:Q2041"/>
    <mergeCell ref="R2038:R2041"/>
    <mergeCell ref="L2030:L2033"/>
    <mergeCell ref="N2030:N2033"/>
    <mergeCell ref="O2030:O2033"/>
    <mergeCell ref="P2030:P2033"/>
    <mergeCell ref="Q2030:Q2033"/>
    <mergeCell ref="R2030:R2033"/>
    <mergeCell ref="M2030:M2033"/>
    <mergeCell ref="L2026:L2029"/>
    <mergeCell ref="N2026:N2029"/>
    <mergeCell ref="O2026:O2029"/>
    <mergeCell ref="P2026:P2029"/>
    <mergeCell ref="Q2026:Q2029"/>
    <mergeCell ref="R2026:R2029"/>
    <mergeCell ref="M2026:M2029"/>
    <mergeCell ref="L2022:L2025"/>
    <mergeCell ref="N2022:N2025"/>
    <mergeCell ref="O2022:O2025"/>
    <mergeCell ref="P2022:P2025"/>
    <mergeCell ref="Q2022:Q2025"/>
    <mergeCell ref="R2022:R2025"/>
    <mergeCell ref="M2022:M2025"/>
    <mergeCell ref="P2066:P2069"/>
    <mergeCell ref="Q2066:Q2069"/>
    <mergeCell ref="R2066:R2069"/>
    <mergeCell ref="L2070:L2073"/>
    <mergeCell ref="N2070:N2073"/>
    <mergeCell ref="O2070:O2073"/>
    <mergeCell ref="P2070:P2073"/>
    <mergeCell ref="Q2070:Q2073"/>
    <mergeCell ref="R2070:R2073"/>
    <mergeCell ref="L2062:L2065"/>
    <mergeCell ref="N2062:N2065"/>
    <mergeCell ref="O2062:O2065"/>
    <mergeCell ref="P2062:P2065"/>
    <mergeCell ref="Q2062:Q2065"/>
    <mergeCell ref="R2062:R2065"/>
    <mergeCell ref="R2054:R2057"/>
    <mergeCell ref="L2058:L2061"/>
    <mergeCell ref="N2058:N2061"/>
    <mergeCell ref="O2058:O2061"/>
    <mergeCell ref="P2058:P2061"/>
    <mergeCell ref="Q2058:Q2061"/>
    <mergeCell ref="R2058:R2061"/>
    <mergeCell ref="N2050:N2053"/>
    <mergeCell ref="O2050:O2053"/>
    <mergeCell ref="P2050:P2053"/>
    <mergeCell ref="Q2050:Q2053"/>
    <mergeCell ref="R2050:R2053"/>
    <mergeCell ref="L2054:L2057"/>
    <mergeCell ref="N2054:N2057"/>
    <mergeCell ref="O2054:O2057"/>
    <mergeCell ref="P2054:P2057"/>
    <mergeCell ref="Q2054:Q2057"/>
    <mergeCell ref="L2046:L2049"/>
    <mergeCell ref="N2046:N2049"/>
    <mergeCell ref="O2046:O2049"/>
    <mergeCell ref="P2046:P2049"/>
    <mergeCell ref="Q2046:Q2049"/>
    <mergeCell ref="R2046:R2049"/>
    <mergeCell ref="M2046:M2049"/>
    <mergeCell ref="M2070:M2073"/>
    <mergeCell ref="M2050:M2053"/>
    <mergeCell ref="M2058:M2061"/>
    <mergeCell ref="M2062:M2065"/>
    <mergeCell ref="M2066:M2069"/>
    <mergeCell ref="Y1279:Y1282"/>
    <mergeCell ref="Y1283:Y1286"/>
    <mergeCell ref="Y1287:Y1290"/>
    <mergeCell ref="Y1291:Y1294"/>
    <mergeCell ref="Y1295:Y1298"/>
    <mergeCell ref="Y1299:Y1302"/>
    <mergeCell ref="Y1255:Y1258"/>
    <mergeCell ref="Y1259:Y1262"/>
    <mergeCell ref="Y1263:Y1266"/>
    <mergeCell ref="Y1267:Y1270"/>
    <mergeCell ref="Y1271:Y1274"/>
    <mergeCell ref="Y1275:Y1278"/>
    <mergeCell ref="Y1479:Y1482"/>
    <mergeCell ref="Y1483:Y1486"/>
    <mergeCell ref="W1487:W1490"/>
    <mergeCell ref="W1479:W1482"/>
    <mergeCell ref="X1487:X1490"/>
    <mergeCell ref="X1479:X1482"/>
    <mergeCell ref="X1483:X1486"/>
    <mergeCell ref="R2168:R2171"/>
    <mergeCell ref="U2160:U2163"/>
    <mergeCell ref="V2160:V2163"/>
    <mergeCell ref="Y1487:Y1490"/>
    <mergeCell ref="V1502:V1505"/>
    <mergeCell ref="P2160:P2163"/>
    <mergeCell ref="Q2160:Q2163"/>
    <mergeCell ref="R2160:R2163"/>
    <mergeCell ref="Q2164:Q2167"/>
    <mergeCell ref="P2134:P2137"/>
    <mergeCell ref="L2160:L2163"/>
    <mergeCell ref="M2142:M2145"/>
    <mergeCell ref="M2160:M2163"/>
    <mergeCell ref="P2168:P2171"/>
    <mergeCell ref="Q2168:Q2171"/>
    <mergeCell ref="L2168:L2171"/>
    <mergeCell ref="N2160:N2163"/>
    <mergeCell ref="O2160:O2163"/>
    <mergeCell ref="N2168:N2171"/>
    <mergeCell ref="O2168:O2171"/>
    <mergeCell ref="M2168:M2171"/>
    <mergeCell ref="N2164:N2167"/>
    <mergeCell ref="O2164:O2167"/>
    <mergeCell ref="P2164:P2167"/>
    <mergeCell ref="Q2134:Q2137"/>
    <mergeCell ref="R2134:R2137"/>
    <mergeCell ref="N2142:N2145"/>
    <mergeCell ref="O2142:O2145"/>
    <mergeCell ref="P2142:P2145"/>
    <mergeCell ref="Q2142:Q2145"/>
    <mergeCell ref="R2142:R2145"/>
    <mergeCell ref="L2126:L2129"/>
    <mergeCell ref="N2126:N2129"/>
    <mergeCell ref="O2126:O2129"/>
    <mergeCell ref="P2126:P2129"/>
    <mergeCell ref="Q2126:Q2129"/>
    <mergeCell ref="R2126:R2129"/>
    <mergeCell ref="M2126:M2129"/>
    <mergeCell ref="L2142:L2145"/>
    <mergeCell ref="M2138:M2141"/>
    <mergeCell ref="L2122:L2125"/>
    <mergeCell ref="N2122:N2125"/>
    <mergeCell ref="O2122:O2125"/>
    <mergeCell ref="P2122:P2125"/>
    <mergeCell ref="Q2122:Q2125"/>
    <mergeCell ref="L2275:L2276"/>
    <mergeCell ref="M2275:M2276"/>
    <mergeCell ref="N2275:N2276"/>
    <mergeCell ref="P2275:P2276"/>
    <mergeCell ref="Q2275:Q2276"/>
    <mergeCell ref="R2275:R2276"/>
    <mergeCell ref="O2275:O2276"/>
    <mergeCell ref="Y1475:Y1478"/>
    <mergeCell ref="Y1399:Y1402"/>
    <mergeCell ref="Y1403:Y1406"/>
    <mergeCell ref="Y1415:Y1418"/>
    <mergeCell ref="Y1463:Y1466"/>
    <mergeCell ref="Y1467:Y1470"/>
    <mergeCell ref="Y1471:Y1474"/>
    <mergeCell ref="Y1375:Y1378"/>
    <mergeCell ref="Y1379:Y1382"/>
    <mergeCell ref="Y1383:Y1386"/>
    <mergeCell ref="Y1387:Y1390"/>
    <mergeCell ref="Y1391:Y1394"/>
    <mergeCell ref="Y1395:Y1398"/>
    <mergeCell ref="Y1351:Y1354"/>
    <mergeCell ref="Y1355:Y1358"/>
    <mergeCell ref="Y1359:Y1362"/>
    <mergeCell ref="Y1363:Y1366"/>
    <mergeCell ref="Y1367:Y1370"/>
    <mergeCell ref="Y1371:Y1374"/>
    <mergeCell ref="Y1327:Y1330"/>
    <mergeCell ref="Y1331:Y1334"/>
    <mergeCell ref="Y1335:Y1338"/>
    <mergeCell ref="Y1339:Y1342"/>
    <mergeCell ref="Y1343:Y1346"/>
    <mergeCell ref="Y1347:Y1350"/>
    <mergeCell ref="Y1303:Y1306"/>
    <mergeCell ref="Y1307:Y1310"/>
    <mergeCell ref="Y1311:Y1314"/>
    <mergeCell ref="Y1315:Y1318"/>
    <mergeCell ref="Y1319:Y1322"/>
    <mergeCell ref="Y1323:Y1326"/>
    <mergeCell ref="R2122:R2125"/>
    <mergeCell ref="M2122:M2125"/>
    <mergeCell ref="L2118:L2121"/>
    <mergeCell ref="N2118:N2121"/>
    <mergeCell ref="O2118:O2121"/>
    <mergeCell ref="P2118:P2121"/>
    <mergeCell ref="Q2118:Q2121"/>
    <mergeCell ref="R2118:R2121"/>
    <mergeCell ref="M2118:M2121"/>
    <mergeCell ref="Q2110:Q2113"/>
    <mergeCell ref="R2110:R2113"/>
    <mergeCell ref="L2114:L2117"/>
    <mergeCell ref="N2114:N2117"/>
    <mergeCell ref="O2114:O2117"/>
    <mergeCell ref="P2114:P2117"/>
    <mergeCell ref="Q2114:Q2117"/>
    <mergeCell ref="R2114:R2117"/>
    <mergeCell ref="M2114:M2117"/>
    <mergeCell ref="Q2102:Q2105"/>
    <mergeCell ref="R2102:R2105"/>
    <mergeCell ref="M2102:M2105"/>
    <mergeCell ref="L2106:L2109"/>
    <mergeCell ref="N2106:N2109"/>
    <mergeCell ref="O2106:O2109"/>
    <mergeCell ref="P2106:P2109"/>
    <mergeCell ref="Q2106:Q2109"/>
    <mergeCell ref="P821:P824"/>
    <mergeCell ref="Q821:Q824"/>
    <mergeCell ref="R821:R824"/>
    <mergeCell ref="S821:S824"/>
    <mergeCell ref="T821:T824"/>
    <mergeCell ref="B825:B828"/>
    <mergeCell ref="C825:C828"/>
    <mergeCell ref="D825:D828"/>
    <mergeCell ref="E825:E828"/>
    <mergeCell ref="F825:F828"/>
    <mergeCell ref="S749:S752"/>
    <mergeCell ref="T749:T752"/>
    <mergeCell ref="B821:B824"/>
    <mergeCell ref="C821:C824"/>
    <mergeCell ref="D821:D824"/>
    <mergeCell ref="E821:E824"/>
    <mergeCell ref="F821:F824"/>
    <mergeCell ref="G821:G824"/>
    <mergeCell ref="H821:H824"/>
    <mergeCell ref="I821:I824"/>
    <mergeCell ref="S817:S820"/>
    <mergeCell ref="T817:T820"/>
    <mergeCell ref="B749:B752"/>
    <mergeCell ref="C749:C752"/>
    <mergeCell ref="D749:D752"/>
    <mergeCell ref="E749:E752"/>
    <mergeCell ref="F749:F752"/>
    <mergeCell ref="G749:G752"/>
    <mergeCell ref="I749:I752"/>
    <mergeCell ref="R749:R752"/>
    <mergeCell ref="I817:I820"/>
    <mergeCell ref="N817:N820"/>
    <mergeCell ref="O817:O820"/>
    <mergeCell ref="P817:P820"/>
    <mergeCell ref="Q817:Q820"/>
    <mergeCell ref="R817:R820"/>
    <mergeCell ref="C817:C820"/>
    <mergeCell ref="D817:D820"/>
    <mergeCell ref="E817:E820"/>
    <mergeCell ref="F817:F820"/>
    <mergeCell ref="G817:G820"/>
    <mergeCell ref="H817:H820"/>
    <mergeCell ref="H801:H804"/>
    <mergeCell ref="I801:I804"/>
    <mergeCell ref="N801:N804"/>
    <mergeCell ref="O801:O804"/>
    <mergeCell ref="P801:P804"/>
    <mergeCell ref="Q801:Q804"/>
    <mergeCell ref="H797:H800"/>
    <mergeCell ref="I797:I800"/>
    <mergeCell ref="N797:N800"/>
    <mergeCell ref="O797:O800"/>
    <mergeCell ref="P797:P800"/>
    <mergeCell ref="B801:B804"/>
    <mergeCell ref="C801:C804"/>
    <mergeCell ref="D801:D804"/>
    <mergeCell ref="E801:E804"/>
    <mergeCell ref="F801:F804"/>
    <mergeCell ref="Q785:Q788"/>
    <mergeCell ref="R785:R788"/>
    <mergeCell ref="S785:S788"/>
    <mergeCell ref="T785:T788"/>
    <mergeCell ref="R797:R800"/>
    <mergeCell ref="S797:S800"/>
    <mergeCell ref="R1008:R1011"/>
    <mergeCell ref="U1008:U1011"/>
    <mergeCell ref="B482:B485"/>
    <mergeCell ref="C482:C485"/>
    <mergeCell ref="D482:D485"/>
    <mergeCell ref="E482:E485"/>
    <mergeCell ref="F482:F485"/>
    <mergeCell ref="G482:G485"/>
    <mergeCell ref="L482:L485"/>
    <mergeCell ref="M482:M485"/>
    <mergeCell ref="L1008:L1011"/>
    <mergeCell ref="M1008:M1011"/>
    <mergeCell ref="N1008:N1011"/>
    <mergeCell ref="O1008:O1011"/>
    <mergeCell ref="P1008:P1011"/>
    <mergeCell ref="Q1008:Q1011"/>
    <mergeCell ref="B1008:B1011"/>
    <mergeCell ref="C1008:C1011"/>
    <mergeCell ref="D1008:D1011"/>
    <mergeCell ref="E1008:E1011"/>
    <mergeCell ref="F1008:F1011"/>
    <mergeCell ref="G1008:G1011"/>
    <mergeCell ref="B996:B999"/>
    <mergeCell ref="C996:C999"/>
    <mergeCell ref="D996:D999"/>
    <mergeCell ref="E996:E999"/>
    <mergeCell ref="F996:F999"/>
    <mergeCell ref="G996:G999"/>
    <mergeCell ref="U996:U999"/>
    <mergeCell ref="R829:R832"/>
    <mergeCell ref="S829:S832"/>
    <mergeCell ref="Q980:Q983"/>
    <mergeCell ref="R980:R983"/>
    <mergeCell ref="T829:T832"/>
    <mergeCell ref="R976:R979"/>
    <mergeCell ref="R964:R967"/>
    <mergeCell ref="R968:R971"/>
    <mergeCell ref="Q996:Q999"/>
    <mergeCell ref="I829:I832"/>
    <mergeCell ref="N829:N832"/>
    <mergeCell ref="O829:O832"/>
    <mergeCell ref="P829:P832"/>
    <mergeCell ref="Q829:Q832"/>
    <mergeCell ref="R996:R999"/>
    <mergeCell ref="P996:P999"/>
    <mergeCell ref="L884:L887"/>
    <mergeCell ref="L892:L895"/>
    <mergeCell ref="L896:L899"/>
    <mergeCell ref="R825:R828"/>
    <mergeCell ref="S825:S828"/>
    <mergeCell ref="T825:T828"/>
    <mergeCell ref="B829:B832"/>
    <mergeCell ref="C829:C832"/>
    <mergeCell ref="D829:D832"/>
    <mergeCell ref="E829:E832"/>
    <mergeCell ref="F829:F832"/>
    <mergeCell ref="G829:G832"/>
    <mergeCell ref="H829:H832"/>
    <mergeCell ref="H825:H828"/>
    <mergeCell ref="I825:I828"/>
    <mergeCell ref="N825:N828"/>
    <mergeCell ref="O825:O828"/>
    <mergeCell ref="P825:P828"/>
    <mergeCell ref="Q825:Q828"/>
    <mergeCell ref="H32:H35"/>
    <mergeCell ref="I32:I35"/>
    <mergeCell ref="I80:I83"/>
    <mergeCell ref="J80:J83"/>
    <mergeCell ref="Q32:Q35"/>
    <mergeCell ref="R32:R35"/>
    <mergeCell ref="K32:K35"/>
    <mergeCell ref="P72:P75"/>
    <mergeCell ref="K72:K75"/>
    <mergeCell ref="R44:R47"/>
    <mergeCell ref="O554:O557"/>
    <mergeCell ref="P554:P557"/>
    <mergeCell ref="Q554:Q557"/>
    <mergeCell ref="M554:M557"/>
    <mergeCell ref="C32:C35"/>
    <mergeCell ref="B32:B35"/>
    <mergeCell ref="D32:D35"/>
    <mergeCell ref="E32:E35"/>
    <mergeCell ref="F32:F35"/>
    <mergeCell ref="G32:G35"/>
    <mergeCell ref="G558:G561"/>
    <mergeCell ref="O538:O541"/>
    <mergeCell ref="P538:P541"/>
    <mergeCell ref="Q538:Q541"/>
    <mergeCell ref="R538:R541"/>
    <mergeCell ref="R554:R557"/>
    <mergeCell ref="O542:O545"/>
    <mergeCell ref="P542:P545"/>
    <mergeCell ref="Q542:Q545"/>
    <mergeCell ref="N558:N561"/>
    <mergeCell ref="B546:B549"/>
    <mergeCell ref="C546:C549"/>
    <mergeCell ref="D546:D549"/>
    <mergeCell ref="E546:E549"/>
    <mergeCell ref="F546:F549"/>
    <mergeCell ref="G546:G549"/>
    <mergeCell ref="B538:B541"/>
    <mergeCell ref="C538:C541"/>
    <mergeCell ref="D538:D541"/>
    <mergeCell ref="E538:E541"/>
    <mergeCell ref="F538:F541"/>
    <mergeCell ref="G538:G541"/>
    <mergeCell ref="Q518:Q521"/>
    <mergeCell ref="F530:F533"/>
    <mergeCell ref="G530:G533"/>
    <mergeCell ref="L530:L533"/>
    <mergeCell ref="M530:M533"/>
    <mergeCell ref="N530:N533"/>
    <mergeCell ref="O530:O533"/>
    <mergeCell ref="P530:P533"/>
    <mergeCell ref="O526:O529"/>
    <mergeCell ref="P526:P529"/>
    <mergeCell ref="O482:O485"/>
    <mergeCell ref="P482:P485"/>
    <mergeCell ref="Q482:Q485"/>
    <mergeCell ref="R482:R485"/>
    <mergeCell ref="G52:G55"/>
    <mergeCell ref="F518:F521"/>
    <mergeCell ref="P518:P521"/>
    <mergeCell ref="R514:R517"/>
    <mergeCell ref="O522:O525"/>
    <mergeCell ref="P522:P525"/>
    <mergeCell ref="Q522:Q525"/>
    <mergeCell ref="R522:R525"/>
    <mergeCell ref="B534:B537"/>
    <mergeCell ref="G570:G573"/>
    <mergeCell ref="B578:B581"/>
    <mergeCell ref="C578:C581"/>
    <mergeCell ref="D578:D581"/>
    <mergeCell ref="E578:E581"/>
    <mergeCell ref="F578:F581"/>
    <mergeCell ref="G578:G581"/>
    <mergeCell ref="B574:B577"/>
    <mergeCell ref="F574:F577"/>
    <mergeCell ref="B570:B573"/>
    <mergeCell ref="C570:C573"/>
    <mergeCell ref="D570:D573"/>
    <mergeCell ref="E570:E573"/>
    <mergeCell ref="B558:B561"/>
    <mergeCell ref="C558:C561"/>
    <mergeCell ref="I777:I780"/>
    <mergeCell ref="I781:I784"/>
    <mergeCell ref="I785:I788"/>
    <mergeCell ref="H781:H784"/>
    <mergeCell ref="H785:H788"/>
    <mergeCell ref="I717:I720"/>
    <mergeCell ref="I729:I732"/>
    <mergeCell ref="I733:I736"/>
    <mergeCell ref="I737:I740"/>
    <mergeCell ref="I741:I744"/>
    <mergeCell ref="I761:I764"/>
    <mergeCell ref="I765:I768"/>
    <mergeCell ref="I773:I776"/>
    <mergeCell ref="H737:H740"/>
    <mergeCell ref="H741:H744"/>
    <mergeCell ref="H745:H748"/>
    <mergeCell ref="H765:H768"/>
    <mergeCell ref="H773:H776"/>
    <mergeCell ref="H777:H780"/>
    <mergeCell ref="H757:H760"/>
    <mergeCell ref="B781:B784"/>
    <mergeCell ref="C781:C784"/>
    <mergeCell ref="D781:D784"/>
    <mergeCell ref="E781:E784"/>
    <mergeCell ref="F781:F784"/>
    <mergeCell ref="G733:G736"/>
    <mergeCell ref="C566:C569"/>
    <mergeCell ref="D566:D569"/>
    <mergeCell ref="E566:E569"/>
    <mergeCell ref="E574:E577"/>
    <mergeCell ref="H761:H764"/>
    <mergeCell ref="H749:H752"/>
    <mergeCell ref="H733:H736"/>
    <mergeCell ref="H721:H724"/>
    <mergeCell ref="I721:I724"/>
    <mergeCell ref="H729:H732"/>
    <mergeCell ref="B797:B800"/>
    <mergeCell ref="B777:B780"/>
    <mergeCell ref="B785:B788"/>
    <mergeCell ref="C785:C788"/>
    <mergeCell ref="D785:D788"/>
    <mergeCell ref="E785:E788"/>
    <mergeCell ref="F785:F788"/>
    <mergeCell ref="C777:C780"/>
    <mergeCell ref="D777:D780"/>
    <mergeCell ref="F777:F780"/>
    <mergeCell ref="E777:E780"/>
    <mergeCell ref="B733:B736"/>
    <mergeCell ref="C733:C736"/>
    <mergeCell ref="D733:D736"/>
    <mergeCell ref="E733:E736"/>
    <mergeCell ref="F733:F736"/>
    <mergeCell ref="N570:N573"/>
    <mergeCell ref="N574:N577"/>
    <mergeCell ref="N578:N581"/>
    <mergeCell ref="L570:L573"/>
    <mergeCell ref="L574:L577"/>
    <mergeCell ref="L578:L581"/>
    <mergeCell ref="M570:M573"/>
    <mergeCell ref="M574:M577"/>
    <mergeCell ref="M578:M581"/>
    <mergeCell ref="E793:E796"/>
    <mergeCell ref="F789:F792"/>
    <mergeCell ref="F793:F796"/>
    <mergeCell ref="G793:G796"/>
    <mergeCell ref="C769:C772"/>
    <mergeCell ref="D769:D772"/>
    <mergeCell ref="E769:E772"/>
    <mergeCell ref="G781:G784"/>
    <mergeCell ref="G777:G780"/>
    <mergeCell ref="G574:G577"/>
    <mergeCell ref="B789:B792"/>
    <mergeCell ref="G789:G792"/>
    <mergeCell ref="C753:C756"/>
    <mergeCell ref="B753:B756"/>
    <mergeCell ref="D753:D756"/>
    <mergeCell ref="B769:B772"/>
    <mergeCell ref="F769:F772"/>
    <mergeCell ref="G769:G772"/>
    <mergeCell ref="F753:F756"/>
    <mergeCell ref="L686:L689"/>
    <mergeCell ref="C797:C800"/>
    <mergeCell ref="D797:D800"/>
    <mergeCell ref="E797:E800"/>
    <mergeCell ref="F797:F800"/>
    <mergeCell ref="M690:M693"/>
    <mergeCell ref="H805:H808"/>
    <mergeCell ref="H809:H812"/>
    <mergeCell ref="H813:H816"/>
    <mergeCell ref="I805:I808"/>
    <mergeCell ref="I809:I812"/>
    <mergeCell ref="I813:I816"/>
    <mergeCell ref="E809:E812"/>
    <mergeCell ref="E813:E816"/>
    <mergeCell ref="F805:F808"/>
    <mergeCell ref="F809:F812"/>
    <mergeCell ref="F813:F816"/>
    <mergeCell ref="G805:G808"/>
    <mergeCell ref="G809:G812"/>
    <mergeCell ref="G813:G816"/>
    <mergeCell ref="B805:B808"/>
    <mergeCell ref="C805:C808"/>
    <mergeCell ref="D805:D808"/>
    <mergeCell ref="E805:E808"/>
    <mergeCell ref="B809:B812"/>
    <mergeCell ref="B813:B816"/>
    <mergeCell ref="C809:C812"/>
    <mergeCell ref="C813:C816"/>
    <mergeCell ref="D809:D812"/>
    <mergeCell ref="D813:D816"/>
    <mergeCell ref="H789:H792"/>
    <mergeCell ref="H793:H796"/>
    <mergeCell ref="I789:I792"/>
    <mergeCell ref="I793:I796"/>
    <mergeCell ref="B793:B796"/>
    <mergeCell ref="C793:C796"/>
    <mergeCell ref="D789:D792"/>
    <mergeCell ref="D793:D796"/>
    <mergeCell ref="E789:E792"/>
    <mergeCell ref="C789:C792"/>
    <mergeCell ref="C864:C867"/>
    <mergeCell ref="B860:B863"/>
    <mergeCell ref="D840:D843"/>
    <mergeCell ref="C884:C887"/>
    <mergeCell ref="C892:C895"/>
    <mergeCell ref="B868:B871"/>
    <mergeCell ref="B884:B887"/>
    <mergeCell ref="B892:B895"/>
    <mergeCell ref="D844:D847"/>
    <mergeCell ref="F840:F843"/>
    <mergeCell ref="C844:C847"/>
    <mergeCell ref="B840:B843"/>
    <mergeCell ref="B844:B847"/>
    <mergeCell ref="F844:F847"/>
    <mergeCell ref="B848:B851"/>
    <mergeCell ref="C848:C851"/>
    <mergeCell ref="D848:D851"/>
    <mergeCell ref="E848:E851"/>
    <mergeCell ref="F848:F851"/>
    <mergeCell ref="D944:D947"/>
    <mergeCell ref="F940:F943"/>
    <mergeCell ref="E856:E859"/>
    <mergeCell ref="B852:B855"/>
    <mergeCell ref="C852:C855"/>
    <mergeCell ref="D852:D855"/>
    <mergeCell ref="F721:F724"/>
    <mergeCell ref="G721:G724"/>
    <mergeCell ref="B725:B728"/>
    <mergeCell ref="C725:C728"/>
    <mergeCell ref="D725:D728"/>
    <mergeCell ref="E725:E728"/>
    <mergeCell ref="F725:F728"/>
    <mergeCell ref="G725:G728"/>
    <mergeCell ref="F836:F839"/>
    <mergeCell ref="E908:E911"/>
    <mergeCell ref="E912:E915"/>
    <mergeCell ref="F908:F911"/>
    <mergeCell ref="F912:F915"/>
    <mergeCell ref="G908:G911"/>
    <mergeCell ref="G912:G915"/>
    <mergeCell ref="L912:L915"/>
    <mergeCell ref="F1004:F1007"/>
    <mergeCell ref="G1000:G1003"/>
    <mergeCell ref="G1004:G1007"/>
    <mergeCell ref="C908:C911"/>
    <mergeCell ref="C912:C915"/>
    <mergeCell ref="E1000:E1003"/>
    <mergeCell ref="E1004:E1007"/>
    <mergeCell ref="F988:F991"/>
    <mergeCell ref="F992:F995"/>
    <mergeCell ref="B908:B911"/>
    <mergeCell ref="B912:B915"/>
    <mergeCell ref="D908:D911"/>
    <mergeCell ref="D912:D915"/>
    <mergeCell ref="M876:M879"/>
    <mergeCell ref="N876:N879"/>
    <mergeCell ref="O876:O879"/>
    <mergeCell ref="P876:P879"/>
    <mergeCell ref="N888:N891"/>
    <mergeCell ref="G988:G991"/>
    <mergeCell ref="G992:G995"/>
    <mergeCell ref="C1000:C1003"/>
    <mergeCell ref="F1000:F1003"/>
    <mergeCell ref="G840:G843"/>
    <mergeCell ref="G844:G847"/>
    <mergeCell ref="C988:C991"/>
    <mergeCell ref="C992:C995"/>
    <mergeCell ref="F864:F867"/>
    <mergeCell ref="E892:E895"/>
    <mergeCell ref="B992:B995"/>
    <mergeCell ref="D988:D991"/>
    <mergeCell ref="D992:D995"/>
    <mergeCell ref="E988:E991"/>
    <mergeCell ref="E992:E995"/>
    <mergeCell ref="G864:G867"/>
    <mergeCell ref="G868:G871"/>
    <mergeCell ref="G884:G887"/>
    <mergeCell ref="G892:G895"/>
    <mergeCell ref="G896:G899"/>
    <mergeCell ref="B896:B899"/>
    <mergeCell ref="D868:D871"/>
    <mergeCell ref="D884:D887"/>
    <mergeCell ref="D892:D895"/>
    <mergeCell ref="D896:D899"/>
    <mergeCell ref="F868:F871"/>
    <mergeCell ref="F884:F887"/>
    <mergeCell ref="F892:F895"/>
    <mergeCell ref="F896:F899"/>
    <mergeCell ref="E884:E887"/>
    <mergeCell ref="E896:E899"/>
    <mergeCell ref="C840:C843"/>
    <mergeCell ref="E840:E843"/>
    <mergeCell ref="E844:E847"/>
    <mergeCell ref="C868:C871"/>
    <mergeCell ref="E860:E863"/>
    <mergeCell ref="E852:E855"/>
    <mergeCell ref="C872:C875"/>
    <mergeCell ref="B864:B867"/>
    <mergeCell ref="O892:O895"/>
    <mergeCell ref="O896:O899"/>
    <mergeCell ref="O908:O911"/>
    <mergeCell ref="O912:O915"/>
    <mergeCell ref="P892:P895"/>
    <mergeCell ref="P896:P899"/>
    <mergeCell ref="P908:P911"/>
    <mergeCell ref="P912:P915"/>
    <mergeCell ref="O864:O867"/>
    <mergeCell ref="O868:O871"/>
    <mergeCell ref="O884:O887"/>
    <mergeCell ref="P864:P867"/>
    <mergeCell ref="P868:P871"/>
    <mergeCell ref="P884:P887"/>
    <mergeCell ref="M912:M915"/>
    <mergeCell ref="L864:L867"/>
    <mergeCell ref="L868:L871"/>
    <mergeCell ref="N868:N871"/>
    <mergeCell ref="N884:N887"/>
    <mergeCell ref="N892:N895"/>
    <mergeCell ref="N896:N899"/>
    <mergeCell ref="N908:N911"/>
    <mergeCell ref="N912:N915"/>
    <mergeCell ref="M864:M867"/>
    <mergeCell ref="M868:M871"/>
    <mergeCell ref="M884:M887"/>
    <mergeCell ref="M892:M895"/>
    <mergeCell ref="M896:M899"/>
    <mergeCell ref="M908:M911"/>
    <mergeCell ref="L908:L911"/>
    <mergeCell ref="M872:M875"/>
    <mergeCell ref="L888:L891"/>
    <mergeCell ref="M888:M891"/>
    <mergeCell ref="L876:L879"/>
    <mergeCell ref="H1035:H1038"/>
    <mergeCell ref="H1039:H1042"/>
    <mergeCell ref="H1043:H1046"/>
    <mergeCell ref="H1047:H1050"/>
    <mergeCell ref="H1051:H1054"/>
    <mergeCell ref="I1031:I1034"/>
    <mergeCell ref="I1035:I1038"/>
    <mergeCell ref="I1039:I1042"/>
    <mergeCell ref="I1043:I1046"/>
    <mergeCell ref="I1047:I1050"/>
    <mergeCell ref="G1031:G1034"/>
    <mergeCell ref="G1035:G1038"/>
    <mergeCell ref="G1039:G1042"/>
    <mergeCell ref="G1043:G1046"/>
    <mergeCell ref="G1047:G1050"/>
    <mergeCell ref="G1051:G1054"/>
    <mergeCell ref="J1059:J1062"/>
    <mergeCell ref="G1055:G1058"/>
    <mergeCell ref="G1059:G1062"/>
    <mergeCell ref="I1055:I1058"/>
    <mergeCell ref="I1059:I1062"/>
    <mergeCell ref="I1051:I1054"/>
    <mergeCell ref="E1059:E1062"/>
    <mergeCell ref="F1039:F1042"/>
    <mergeCell ref="F1043:F1046"/>
    <mergeCell ref="F1047:F1050"/>
    <mergeCell ref="F1051:F1054"/>
    <mergeCell ref="F1055:F1058"/>
    <mergeCell ref="F1059:F1062"/>
    <mergeCell ref="B1059:B1062"/>
    <mergeCell ref="D1039:D1042"/>
    <mergeCell ref="D1043:D1046"/>
    <mergeCell ref="D1047:D1050"/>
    <mergeCell ref="D1051:D1054"/>
    <mergeCell ref="D1055:D1058"/>
    <mergeCell ref="D1059:D1062"/>
    <mergeCell ref="C1047:C1050"/>
    <mergeCell ref="C1051:C1054"/>
    <mergeCell ref="C1055:C1058"/>
    <mergeCell ref="B1047:B1050"/>
    <mergeCell ref="B1051:B1054"/>
    <mergeCell ref="B1055:B1058"/>
    <mergeCell ref="B1035:B1038"/>
    <mergeCell ref="D1035:D1038"/>
    <mergeCell ref="E1035:E1038"/>
    <mergeCell ref="E1047:E1050"/>
    <mergeCell ref="E1051:E1054"/>
    <mergeCell ref="E1055:E1058"/>
    <mergeCell ref="F1035:F1038"/>
    <mergeCell ref="B1039:B1042"/>
    <mergeCell ref="B1043:B1046"/>
    <mergeCell ref="C1035:C1038"/>
    <mergeCell ref="C1039:C1042"/>
    <mergeCell ref="C1043:C1046"/>
    <mergeCell ref="E1039:E1042"/>
    <mergeCell ref="E1043:E1046"/>
    <mergeCell ref="B1031:B1034"/>
    <mergeCell ref="C1031:C1034"/>
    <mergeCell ref="D1031:D1034"/>
    <mergeCell ref="E1031:E1034"/>
    <mergeCell ref="F1031:F1034"/>
    <mergeCell ref="B1546:B1549"/>
    <mergeCell ref="B1550:B1553"/>
    <mergeCell ref="B1554:B1557"/>
    <mergeCell ref="B1558:B1561"/>
    <mergeCell ref="B1562:B1565"/>
    <mergeCell ref="G1538:G1541"/>
    <mergeCell ref="G1542:G1545"/>
    <mergeCell ref="G1546:G1549"/>
    <mergeCell ref="G1550:G1553"/>
    <mergeCell ref="C1538:C1541"/>
    <mergeCell ref="B1538:B1541"/>
    <mergeCell ref="D1538:D1541"/>
    <mergeCell ref="F1538:F1541"/>
    <mergeCell ref="C1542:C1545"/>
    <mergeCell ref="B1542:B1545"/>
    <mergeCell ref="D1542:D1545"/>
    <mergeCell ref="E1542:E1545"/>
    <mergeCell ref="H1055:H1058"/>
    <mergeCell ref="H1059:H1062"/>
    <mergeCell ref="H1475:H1478"/>
    <mergeCell ref="H1471:H1474"/>
    <mergeCell ref="H1379:H1382"/>
    <mergeCell ref="C1059:C1062"/>
    <mergeCell ref="H1403:H1406"/>
    <mergeCell ref="B1522:B1525"/>
    <mergeCell ref="C1522:C1525"/>
    <mergeCell ref="D1522:D1525"/>
    <mergeCell ref="E1522:E1525"/>
    <mergeCell ref="F1522:F1525"/>
    <mergeCell ref="G1518:G1521"/>
    <mergeCell ref="G1522:G1525"/>
    <mergeCell ref="C1494:C1497"/>
    <mergeCell ref="H1487:H1490"/>
    <mergeCell ref="F1467:F1470"/>
    <mergeCell ref="G1467:G1470"/>
    <mergeCell ref="F1395:F1398"/>
    <mergeCell ref="B1395:B1398"/>
    <mergeCell ref="C1395:C1398"/>
    <mergeCell ref="D1395:D1398"/>
    <mergeCell ref="E1395:E1398"/>
    <mergeCell ref="G1391:G1394"/>
    <mergeCell ref="G1395:G1398"/>
    <mergeCell ref="B1391:B1394"/>
    <mergeCell ref="C1391:C1394"/>
    <mergeCell ref="D1391:D1394"/>
    <mergeCell ref="E1391:E1394"/>
    <mergeCell ref="F1391:F1394"/>
    <mergeCell ref="G1387:G1390"/>
    <mergeCell ref="B1387:B1390"/>
    <mergeCell ref="C1130:C1133"/>
    <mergeCell ref="C1134:C1137"/>
    <mergeCell ref="C1138:C1141"/>
    <mergeCell ref="C1142:C1145"/>
    <mergeCell ref="C1146:C1149"/>
    <mergeCell ref="C1102:C1105"/>
    <mergeCell ref="C1106:C1109"/>
    <mergeCell ref="C1110:C1113"/>
    <mergeCell ref="C1114:C1117"/>
    <mergeCell ref="C1118:C1121"/>
    <mergeCell ref="C1387:C1390"/>
    <mergeCell ref="D1387:D1390"/>
    <mergeCell ref="E1387:E1390"/>
    <mergeCell ref="F1387:F1390"/>
    <mergeCell ref="F1383:F1386"/>
    <mergeCell ref="E1585:E1588"/>
    <mergeCell ref="E1589:E1592"/>
    <mergeCell ref="E1593:E1596"/>
    <mergeCell ref="E1597:E1600"/>
    <mergeCell ref="E1601:E1604"/>
    <mergeCell ref="E1605:E1608"/>
    <mergeCell ref="B1609:B1612"/>
    <mergeCell ref="D1585:D1588"/>
    <mergeCell ref="D1589:D1592"/>
    <mergeCell ref="D1593:D1596"/>
    <mergeCell ref="D1597:D1600"/>
    <mergeCell ref="D1601:D1604"/>
    <mergeCell ref="D1605:D1608"/>
    <mergeCell ref="D1609:D1612"/>
    <mergeCell ref="B1585:B1588"/>
    <mergeCell ref="C1589:C1592"/>
    <mergeCell ref="C1593:C1596"/>
    <mergeCell ref="C1597:C1600"/>
    <mergeCell ref="C1601:C1604"/>
    <mergeCell ref="C1605:C1608"/>
    <mergeCell ref="B1597:B1600"/>
    <mergeCell ref="B1601:B1604"/>
    <mergeCell ref="B1605:B1608"/>
    <mergeCell ref="C1609:C1612"/>
    <mergeCell ref="B1589:B1592"/>
    <mergeCell ref="B1593:B1596"/>
    <mergeCell ref="L1550:L1553"/>
    <mergeCell ref="L1554:L1557"/>
    <mergeCell ref="L1558:L1561"/>
    <mergeCell ref="L1562:L1565"/>
    <mergeCell ref="L1566:L1569"/>
    <mergeCell ref="C1585:C1588"/>
    <mergeCell ref="F1585:F1588"/>
    <mergeCell ref="G1585:G1588"/>
    <mergeCell ref="F1562:F1565"/>
    <mergeCell ref="F1566:F1569"/>
    <mergeCell ref="G1554:G1557"/>
    <mergeCell ref="G1558:G1561"/>
    <mergeCell ref="G1562:G1565"/>
    <mergeCell ref="G1566:G1569"/>
    <mergeCell ref="F1554:F1557"/>
    <mergeCell ref="F1558:F1561"/>
    <mergeCell ref="D1562:D1565"/>
    <mergeCell ref="D1566:D1569"/>
    <mergeCell ref="E1554:E1557"/>
    <mergeCell ref="E1558:E1561"/>
    <mergeCell ref="E1562:E1565"/>
    <mergeCell ref="E1566:E1569"/>
    <mergeCell ref="D1554:D1557"/>
    <mergeCell ref="D1558:D1561"/>
    <mergeCell ref="C1550:C1553"/>
    <mergeCell ref="C1554:C1557"/>
    <mergeCell ref="C1558:C1561"/>
    <mergeCell ref="C1562:C1565"/>
    <mergeCell ref="C1566:C1569"/>
    <mergeCell ref="B1771:B1774"/>
    <mergeCell ref="B1775:B1778"/>
    <mergeCell ref="B1779:B1782"/>
    <mergeCell ref="B1783:B1786"/>
    <mergeCell ref="B1787:B1790"/>
    <mergeCell ref="D1747:D1750"/>
    <mergeCell ref="D1751:D1754"/>
    <mergeCell ref="D1755:D1758"/>
    <mergeCell ref="D1759:D1762"/>
    <mergeCell ref="D1763:D1766"/>
    <mergeCell ref="C1775:C1778"/>
    <mergeCell ref="C1779:C1782"/>
    <mergeCell ref="C1783:C1786"/>
    <mergeCell ref="C1787:C1790"/>
    <mergeCell ref="B1747:B1750"/>
    <mergeCell ref="B1751:B1754"/>
    <mergeCell ref="B1755:B1758"/>
    <mergeCell ref="B1759:B1762"/>
    <mergeCell ref="B1763:B1766"/>
    <mergeCell ref="B1767:B1770"/>
    <mergeCell ref="C1751:C1754"/>
    <mergeCell ref="C1755:C1758"/>
    <mergeCell ref="C1759:C1762"/>
    <mergeCell ref="C1763:C1766"/>
    <mergeCell ref="C1767:C1770"/>
    <mergeCell ref="C1771:C1774"/>
    <mergeCell ref="G1589:G1592"/>
    <mergeCell ref="G1593:G1596"/>
    <mergeCell ref="G1597:G1600"/>
    <mergeCell ref="G1601:G1604"/>
    <mergeCell ref="G1605:G1608"/>
    <mergeCell ref="G1609:G1612"/>
    <mergeCell ref="E1609:E1612"/>
    <mergeCell ref="F1589:F1592"/>
    <mergeCell ref="F1593:F1596"/>
    <mergeCell ref="F1597:F1600"/>
    <mergeCell ref="F1601:F1604"/>
    <mergeCell ref="F1605:F1608"/>
    <mergeCell ref="F1609:F1612"/>
    <mergeCell ref="G1731:G1734"/>
    <mergeCell ref="G1739:G1742"/>
    <mergeCell ref="G1771:G1774"/>
    <mergeCell ref="G1747:G1750"/>
    <mergeCell ref="G1751:G1754"/>
    <mergeCell ref="G1755:G1758"/>
    <mergeCell ref="G1759:G1762"/>
    <mergeCell ref="G1783:G1786"/>
    <mergeCell ref="G1787:G1790"/>
    <mergeCell ref="F1783:F1786"/>
    <mergeCell ref="F1787:F1790"/>
    <mergeCell ref="G1763:G1766"/>
    <mergeCell ref="G1767:G1770"/>
    <mergeCell ref="F1767:F1770"/>
    <mergeCell ref="F1771:F1774"/>
    <mergeCell ref="F1775:F1778"/>
    <mergeCell ref="F1779:F1782"/>
    <mergeCell ref="G1775:G1778"/>
    <mergeCell ref="G1779:G1782"/>
    <mergeCell ref="E1775:E1778"/>
    <mergeCell ref="E1779:E1782"/>
    <mergeCell ref="E1783:E1786"/>
    <mergeCell ref="E1787:E1790"/>
    <mergeCell ref="F1743:F1746"/>
    <mergeCell ref="F1747:F1750"/>
    <mergeCell ref="F1751:F1754"/>
    <mergeCell ref="F1755:F1758"/>
    <mergeCell ref="F1759:F1762"/>
    <mergeCell ref="F1763:F1766"/>
    <mergeCell ref="E1751:E1754"/>
    <mergeCell ref="E1755:E1758"/>
    <mergeCell ref="E1759:E1762"/>
    <mergeCell ref="E1763:E1766"/>
    <mergeCell ref="E1767:E1770"/>
    <mergeCell ref="E1771:E1774"/>
    <mergeCell ref="D1767:D1770"/>
    <mergeCell ref="D1771:D1774"/>
    <mergeCell ref="D1775:D1778"/>
    <mergeCell ref="D1779:D1782"/>
    <mergeCell ref="D1783:D1786"/>
    <mergeCell ref="D1787:D1790"/>
    <mergeCell ref="B1078:B1081"/>
    <mergeCell ref="C1082:C1085"/>
    <mergeCell ref="C1086:C1089"/>
    <mergeCell ref="C1090:C1093"/>
    <mergeCell ref="C1094:C1097"/>
    <mergeCell ref="C1098:C1101"/>
    <mergeCell ref="B1082:B1085"/>
    <mergeCell ref="B1086:B1089"/>
    <mergeCell ref="B1090:B1093"/>
    <mergeCell ref="B1094:B1097"/>
    <mergeCell ref="D36:D39"/>
    <mergeCell ref="D40:D43"/>
    <mergeCell ref="D52:D55"/>
    <mergeCell ref="B1070:B1073"/>
    <mergeCell ref="C1070:C1073"/>
    <mergeCell ref="B1238:B1241"/>
    <mergeCell ref="C1238:C1241"/>
    <mergeCell ref="B1074:B1077"/>
    <mergeCell ref="C1074:C1077"/>
    <mergeCell ref="C1078:C1081"/>
    <mergeCell ref="C1214:C1217"/>
    <mergeCell ref="C1218:C1221"/>
    <mergeCell ref="D1070:D1073"/>
    <mergeCell ref="D1074:D1077"/>
    <mergeCell ref="D1078:D1081"/>
    <mergeCell ref="D1082:D1085"/>
    <mergeCell ref="D1086:D1089"/>
    <mergeCell ref="D1090:D1093"/>
    <mergeCell ref="D1094:D1097"/>
    <mergeCell ref="C1190:C1193"/>
    <mergeCell ref="C1194:C1197"/>
    <mergeCell ref="C1198:C1201"/>
    <mergeCell ref="C1202:C1205"/>
    <mergeCell ref="C1206:C1209"/>
    <mergeCell ref="C1210:C1213"/>
    <mergeCell ref="C1166:C1169"/>
    <mergeCell ref="C1170:C1173"/>
    <mergeCell ref="C1174:C1177"/>
    <mergeCell ref="C1178:C1181"/>
    <mergeCell ref="C1182:C1185"/>
    <mergeCell ref="C1186:C1189"/>
    <mergeCell ref="C1150:C1153"/>
    <mergeCell ref="C1154:C1157"/>
    <mergeCell ref="C1158:C1161"/>
    <mergeCell ref="C1162:C1165"/>
    <mergeCell ref="E1094:E1097"/>
    <mergeCell ref="E1098:E1101"/>
    <mergeCell ref="C1126:C1129"/>
    <mergeCell ref="D12:D15"/>
    <mergeCell ref="D16:D19"/>
    <mergeCell ref="D20:D23"/>
    <mergeCell ref="D24:D27"/>
    <mergeCell ref="E12:E15"/>
    <mergeCell ref="E16:E19"/>
    <mergeCell ref="E20:E23"/>
    <mergeCell ref="E24:E27"/>
    <mergeCell ref="B12:B15"/>
    <mergeCell ref="B16:B19"/>
    <mergeCell ref="B20:B23"/>
    <mergeCell ref="C52:C55"/>
    <mergeCell ref="B52:B55"/>
    <mergeCell ref="B1000:B1003"/>
    <mergeCell ref="B1004:B1007"/>
    <mergeCell ref="C1004:C1007"/>
    <mergeCell ref="D1000:D1003"/>
    <mergeCell ref="D1004:D1007"/>
    <mergeCell ref="B988:B991"/>
    <mergeCell ref="B721:B724"/>
    <mergeCell ref="C721:C724"/>
    <mergeCell ref="D721:D724"/>
    <mergeCell ref="E721:E724"/>
    <mergeCell ref="D130:D133"/>
    <mergeCell ref="C138:C141"/>
    <mergeCell ref="B190:B193"/>
    <mergeCell ref="B518:B521"/>
    <mergeCell ref="C518:C521"/>
    <mergeCell ref="D518:D521"/>
    <mergeCell ref="E518:E521"/>
    <mergeCell ref="B1023:B1026"/>
    <mergeCell ref="C1023:C1026"/>
    <mergeCell ref="D1023:D1026"/>
    <mergeCell ref="E1023:E1026"/>
    <mergeCell ref="B836:B839"/>
    <mergeCell ref="C836:C839"/>
    <mergeCell ref="D836:D839"/>
    <mergeCell ref="B817:B820"/>
    <mergeCell ref="B856:B859"/>
    <mergeCell ref="C856:C859"/>
    <mergeCell ref="D856:D859"/>
    <mergeCell ref="B717:B720"/>
    <mergeCell ref="C717:C720"/>
    <mergeCell ref="C682:C685"/>
    <mergeCell ref="B588:B591"/>
    <mergeCell ref="C588:C591"/>
    <mergeCell ref="D588:D591"/>
    <mergeCell ref="E588:E591"/>
    <mergeCell ref="C166:C169"/>
    <mergeCell ref="E88:E91"/>
    <mergeCell ref="B138:B141"/>
    <mergeCell ref="B142:B145"/>
    <mergeCell ref="B146:B149"/>
    <mergeCell ref="C142:C145"/>
    <mergeCell ref="C146:C149"/>
    <mergeCell ref="C150:C153"/>
    <mergeCell ref="D166:D169"/>
    <mergeCell ref="E166:E169"/>
    <mergeCell ref="C126:C129"/>
    <mergeCell ref="D126:D129"/>
    <mergeCell ref="E126:E129"/>
    <mergeCell ref="C130:C133"/>
    <mergeCell ref="D138:D141"/>
    <mergeCell ref="D142:D145"/>
    <mergeCell ref="C1122:C1125"/>
    <mergeCell ref="E1082:E1085"/>
    <mergeCell ref="F1082:F1085"/>
    <mergeCell ref="E1086:E1089"/>
    <mergeCell ref="F1086:F1089"/>
    <mergeCell ref="E1090:E1093"/>
    <mergeCell ref="F1090:F1093"/>
    <mergeCell ref="D1218:D1221"/>
    <mergeCell ref="D1238:D1241"/>
    <mergeCell ref="E1070:E1073"/>
    <mergeCell ref="E1074:E1077"/>
    <mergeCell ref="E1078:E1081"/>
    <mergeCell ref="F1070:F1073"/>
    <mergeCell ref="F1074:F1077"/>
    <mergeCell ref="F1078:F1081"/>
    <mergeCell ref="D1194:D1197"/>
    <mergeCell ref="D1198:D1201"/>
    <mergeCell ref="D1202:D1205"/>
    <mergeCell ref="D1206:D1209"/>
    <mergeCell ref="D1210:D1213"/>
    <mergeCell ref="D1214:D1217"/>
    <mergeCell ref="D1170:D1173"/>
    <mergeCell ref="D1174:D1177"/>
    <mergeCell ref="D1178:D1181"/>
    <mergeCell ref="D1182:D1185"/>
    <mergeCell ref="D1186:D1189"/>
    <mergeCell ref="D1190:D1193"/>
    <mergeCell ref="D1146:D1149"/>
    <mergeCell ref="D1150:D1153"/>
    <mergeCell ref="D1154:D1157"/>
    <mergeCell ref="D1158:D1161"/>
    <mergeCell ref="D1162:D1165"/>
    <mergeCell ref="D1166:D1169"/>
    <mergeCell ref="D1122:D1125"/>
    <mergeCell ref="D1126:D1129"/>
    <mergeCell ref="D1130:D1133"/>
    <mergeCell ref="D1134:D1137"/>
    <mergeCell ref="D1138:D1141"/>
    <mergeCell ref="D1142:D1145"/>
    <mergeCell ref="D1098:D1101"/>
    <mergeCell ref="D1102:D1105"/>
    <mergeCell ref="D1106:D1109"/>
    <mergeCell ref="D1110:D1113"/>
    <mergeCell ref="D1114:D1117"/>
    <mergeCell ref="D1118:D1121"/>
    <mergeCell ref="E1238:E1241"/>
    <mergeCell ref="F1094:F1097"/>
    <mergeCell ref="F1098:F1101"/>
    <mergeCell ref="F1102:F1105"/>
    <mergeCell ref="F1106:F1109"/>
    <mergeCell ref="F1110:F1113"/>
    <mergeCell ref="F1114:F1117"/>
    <mergeCell ref="F1118:F1121"/>
    <mergeCell ref="F1122:F1125"/>
    <mergeCell ref="F1126:F1129"/>
    <mergeCell ref="E1198:E1201"/>
    <mergeCell ref="E1202:E1205"/>
    <mergeCell ref="E1206:E1209"/>
    <mergeCell ref="E1210:E1213"/>
    <mergeCell ref="E1214:E1217"/>
    <mergeCell ref="E1218:E1221"/>
    <mergeCell ref="E1174:E1177"/>
    <mergeCell ref="E1178:E1181"/>
    <mergeCell ref="E1182:E1185"/>
    <mergeCell ref="E1186:E1189"/>
    <mergeCell ref="E1190:E1193"/>
    <mergeCell ref="E1194:E1197"/>
    <mergeCell ref="E1150:E1153"/>
    <mergeCell ref="E1154:E1157"/>
    <mergeCell ref="E1158:E1161"/>
    <mergeCell ref="E1162:E1165"/>
    <mergeCell ref="E1166:E1169"/>
    <mergeCell ref="E1170:E1173"/>
    <mergeCell ref="E1126:E1129"/>
    <mergeCell ref="E1130:E1133"/>
    <mergeCell ref="E1134:E1137"/>
    <mergeCell ref="E1138:E1141"/>
    <mergeCell ref="E1142:E1145"/>
    <mergeCell ref="E1146:E1149"/>
    <mergeCell ref="E1102:E1105"/>
    <mergeCell ref="E1106:E1109"/>
    <mergeCell ref="E1110:E1113"/>
    <mergeCell ref="E1114:E1117"/>
    <mergeCell ref="E1118:E1121"/>
    <mergeCell ref="E1122:E1125"/>
    <mergeCell ref="G1078:G1081"/>
    <mergeCell ref="H1078:H1081"/>
    <mergeCell ref="I1078:I1081"/>
    <mergeCell ref="J1078:J1081"/>
    <mergeCell ref="G1082:G1085"/>
    <mergeCell ref="H1082:H1085"/>
    <mergeCell ref="I1082:I1085"/>
    <mergeCell ref="J1082:J1085"/>
    <mergeCell ref="G1070:G1073"/>
    <mergeCell ref="H1070:H1073"/>
    <mergeCell ref="I1070:I1073"/>
    <mergeCell ref="J1070:J1073"/>
    <mergeCell ref="G1074:G1077"/>
    <mergeCell ref="H1074:H1077"/>
    <mergeCell ref="I1074:I1077"/>
    <mergeCell ref="J1074:J1077"/>
    <mergeCell ref="G1102:G1105"/>
    <mergeCell ref="H1102:H1105"/>
    <mergeCell ref="I1102:I1105"/>
    <mergeCell ref="J1102:J1105"/>
    <mergeCell ref="G1106:G1109"/>
    <mergeCell ref="H1106:H1109"/>
    <mergeCell ref="I1106:I1109"/>
    <mergeCell ref="J1106:J1109"/>
    <mergeCell ref="G1094:G1097"/>
    <mergeCell ref="H1094:H1097"/>
    <mergeCell ref="I1094:I1097"/>
    <mergeCell ref="J1094:J1097"/>
    <mergeCell ref="G1098:G1101"/>
    <mergeCell ref="H1098:H1101"/>
    <mergeCell ref="I1098:I1101"/>
    <mergeCell ref="J1098:J1101"/>
    <mergeCell ref="G1086:G1089"/>
    <mergeCell ref="H1086:H1089"/>
    <mergeCell ref="I1086:I1089"/>
    <mergeCell ref="J1086:J1089"/>
    <mergeCell ref="G1090:G1093"/>
    <mergeCell ref="H1090:H1093"/>
    <mergeCell ref="I1090:I1093"/>
    <mergeCell ref="J1090:J1093"/>
    <mergeCell ref="I1134:I1137"/>
    <mergeCell ref="J1134:J1137"/>
    <mergeCell ref="G1138:G1141"/>
    <mergeCell ref="F1130:F1133"/>
    <mergeCell ref="F1134:F1137"/>
    <mergeCell ref="F1138:F1141"/>
    <mergeCell ref="F1142:F1145"/>
    <mergeCell ref="F1146:F1149"/>
    <mergeCell ref="F1150:F1153"/>
    <mergeCell ref="G1118:G1121"/>
    <mergeCell ref="H1118:H1121"/>
    <mergeCell ref="I1118:I1121"/>
    <mergeCell ref="J1118:J1121"/>
    <mergeCell ref="G1122:G1125"/>
    <mergeCell ref="H1122:H1125"/>
    <mergeCell ref="I1122:I1125"/>
    <mergeCell ref="J1122:J1125"/>
    <mergeCell ref="G1110:G1113"/>
    <mergeCell ref="H1110:H1113"/>
    <mergeCell ref="I1110:I1113"/>
    <mergeCell ref="J1110:J1113"/>
    <mergeCell ref="G1114:G1117"/>
    <mergeCell ref="H1114:H1117"/>
    <mergeCell ref="I1114:I1117"/>
    <mergeCell ref="J1114:J1117"/>
    <mergeCell ref="I1158:I1161"/>
    <mergeCell ref="J1158:J1161"/>
    <mergeCell ref="G1162:G1165"/>
    <mergeCell ref="H1162:H1165"/>
    <mergeCell ref="I1162:I1165"/>
    <mergeCell ref="J1162:J1165"/>
    <mergeCell ref="G1150:G1153"/>
    <mergeCell ref="H1150:H1153"/>
    <mergeCell ref="I1150:I1153"/>
    <mergeCell ref="J1150:J1153"/>
    <mergeCell ref="G1154:G1157"/>
    <mergeCell ref="H1154:H1157"/>
    <mergeCell ref="I1154:I1157"/>
    <mergeCell ref="J1154:J1157"/>
    <mergeCell ref="G1142:G1145"/>
    <mergeCell ref="H1142:H1145"/>
    <mergeCell ref="I1142:I1145"/>
    <mergeCell ref="J1142:J1145"/>
    <mergeCell ref="G1146:G1149"/>
    <mergeCell ref="H1146:H1149"/>
    <mergeCell ref="I1146:I1149"/>
    <mergeCell ref="J1146:J1149"/>
    <mergeCell ref="G1134:G1137"/>
    <mergeCell ref="H1134:H1137"/>
    <mergeCell ref="G1182:G1185"/>
    <mergeCell ref="H1182:H1185"/>
    <mergeCell ref="I1182:I1185"/>
    <mergeCell ref="J1182:J1185"/>
    <mergeCell ref="G1186:G1189"/>
    <mergeCell ref="H1186:H1189"/>
    <mergeCell ref="I1186:I1189"/>
    <mergeCell ref="J1186:J1189"/>
    <mergeCell ref="G1174:G1177"/>
    <mergeCell ref="H1174:H1177"/>
    <mergeCell ref="I1174:I1177"/>
    <mergeCell ref="J1174:J1177"/>
    <mergeCell ref="G1178:G1181"/>
    <mergeCell ref="H1178:H1181"/>
    <mergeCell ref="I1178:I1181"/>
    <mergeCell ref="J1178:J1181"/>
    <mergeCell ref="F1202:F1205"/>
    <mergeCell ref="F1206:F1209"/>
    <mergeCell ref="F1210:F1213"/>
    <mergeCell ref="F1214:F1217"/>
    <mergeCell ref="F1218:F1221"/>
    <mergeCell ref="F1238:F1241"/>
    <mergeCell ref="F1178:F1181"/>
    <mergeCell ref="F1182:F1185"/>
    <mergeCell ref="F1186:F1189"/>
    <mergeCell ref="F1190:F1193"/>
    <mergeCell ref="F1194:F1197"/>
    <mergeCell ref="F1198:F1201"/>
    <mergeCell ref="F1154:F1157"/>
    <mergeCell ref="F1158:F1161"/>
    <mergeCell ref="F1162:F1165"/>
    <mergeCell ref="F1166:F1169"/>
    <mergeCell ref="F1170:F1173"/>
    <mergeCell ref="F1174:F1177"/>
    <mergeCell ref="U1074:U1077"/>
    <mergeCell ref="Q1070:Q1073"/>
    <mergeCell ref="R1070:R1073"/>
    <mergeCell ref="S1070:S1073"/>
    <mergeCell ref="T1070:T1073"/>
    <mergeCell ref="U1070:U1073"/>
    <mergeCell ref="S1055:S1058"/>
    <mergeCell ref="S1059:S1062"/>
    <mergeCell ref="T1055:T1058"/>
    <mergeCell ref="T1059:T1062"/>
    <mergeCell ref="Q1059:Q1062"/>
    <mergeCell ref="T1043:T1046"/>
    <mergeCell ref="T1047:T1050"/>
    <mergeCell ref="T1051:T1054"/>
    <mergeCell ref="U1047:U1050"/>
    <mergeCell ref="U1051:U1054"/>
    <mergeCell ref="U1055:U1058"/>
    <mergeCell ref="S1031:S1034"/>
    <mergeCell ref="S1035:S1038"/>
    <mergeCell ref="S1039:S1042"/>
    <mergeCell ref="S1043:S1046"/>
    <mergeCell ref="S1047:S1050"/>
    <mergeCell ref="S1051:S1054"/>
    <mergeCell ref="T1031:T1034"/>
    <mergeCell ref="T1035:T1038"/>
    <mergeCell ref="T1039:T1042"/>
    <mergeCell ref="Q1055:Q1058"/>
    <mergeCell ref="Q1035:Q1038"/>
    <mergeCell ref="Q1039:Q1042"/>
    <mergeCell ref="Q1043:Q1046"/>
    <mergeCell ref="Q1047:Q1050"/>
    <mergeCell ref="R1031:R1034"/>
    <mergeCell ref="R1035:R1038"/>
    <mergeCell ref="R1039:R1042"/>
    <mergeCell ref="R1043:R1046"/>
    <mergeCell ref="R1047:R1050"/>
    <mergeCell ref="R1051:R1054"/>
    <mergeCell ref="R1055:R1058"/>
    <mergeCell ref="R1059:R1062"/>
    <mergeCell ref="Q1031:Q1034"/>
    <mergeCell ref="Q1051:Q1054"/>
    <mergeCell ref="U1094:U1097"/>
    <mergeCell ref="O1098:O1101"/>
    <mergeCell ref="P1098:P1101"/>
    <mergeCell ref="Q1098:Q1101"/>
    <mergeCell ref="R1098:R1101"/>
    <mergeCell ref="S1098:S1101"/>
    <mergeCell ref="O1086:O1089"/>
    <mergeCell ref="P1086:P1089"/>
    <mergeCell ref="T1098:T1101"/>
    <mergeCell ref="U1098:U1101"/>
    <mergeCell ref="O1094:O1097"/>
    <mergeCell ref="P1094:P1097"/>
    <mergeCell ref="Q1094:Q1097"/>
    <mergeCell ref="R1094:R1097"/>
    <mergeCell ref="S1094:S1097"/>
    <mergeCell ref="T1094:T1097"/>
    <mergeCell ref="O1090:O1093"/>
    <mergeCell ref="P1090:P1093"/>
    <mergeCell ref="Q1090:Q1093"/>
    <mergeCell ref="R1090:R1093"/>
    <mergeCell ref="S1090:S1093"/>
    <mergeCell ref="T1090:T1093"/>
    <mergeCell ref="Q1086:Q1089"/>
    <mergeCell ref="R1086:R1089"/>
    <mergeCell ref="S1086:S1089"/>
    <mergeCell ref="T1086:T1089"/>
    <mergeCell ref="U1078:U1081"/>
    <mergeCell ref="O1082:O1085"/>
    <mergeCell ref="P1082:P1085"/>
    <mergeCell ref="Q1082:Q1085"/>
    <mergeCell ref="R1082:R1085"/>
    <mergeCell ref="S1082:S1085"/>
    <mergeCell ref="T1082:T1085"/>
    <mergeCell ref="U1082:U1085"/>
    <mergeCell ref="O1078:O1081"/>
    <mergeCell ref="P1078:P1081"/>
    <mergeCell ref="Q1078:Q1081"/>
    <mergeCell ref="R1078:R1081"/>
    <mergeCell ref="S1078:S1081"/>
    <mergeCell ref="T1078:T1081"/>
    <mergeCell ref="U1126:U1129"/>
    <mergeCell ref="U1122:U1125"/>
    <mergeCell ref="O1118:O1121"/>
    <mergeCell ref="P1118:P1121"/>
    <mergeCell ref="T1130:T1133"/>
    <mergeCell ref="U1130:U1133"/>
    <mergeCell ref="O1126:O1129"/>
    <mergeCell ref="P1126:P1129"/>
    <mergeCell ref="Q1126:Q1129"/>
    <mergeCell ref="R1126:R1129"/>
    <mergeCell ref="S1126:S1129"/>
    <mergeCell ref="O1122:O1125"/>
    <mergeCell ref="P1122:P1125"/>
    <mergeCell ref="Q1122:Q1125"/>
    <mergeCell ref="R1122:R1125"/>
    <mergeCell ref="S1122:S1125"/>
    <mergeCell ref="T1122:T1125"/>
    <mergeCell ref="O1114:O1117"/>
    <mergeCell ref="P1114:P1117"/>
    <mergeCell ref="Q1114:Q1117"/>
    <mergeCell ref="R1114:R1117"/>
    <mergeCell ref="S1114:S1117"/>
    <mergeCell ref="U1118:U1121"/>
    <mergeCell ref="T1110:T1113"/>
    <mergeCell ref="Q1118:Q1121"/>
    <mergeCell ref="R1118:R1121"/>
    <mergeCell ref="S1118:S1121"/>
    <mergeCell ref="T1118:T1121"/>
    <mergeCell ref="U1110:U1113"/>
    <mergeCell ref="U1106:U1109"/>
    <mergeCell ref="O1102:O1105"/>
    <mergeCell ref="P1102:P1105"/>
    <mergeCell ref="T1114:T1117"/>
    <mergeCell ref="U1114:U1117"/>
    <mergeCell ref="O1110:O1113"/>
    <mergeCell ref="P1110:P1113"/>
    <mergeCell ref="Q1110:Q1113"/>
    <mergeCell ref="R1110:R1113"/>
    <mergeCell ref="S1110:S1113"/>
    <mergeCell ref="O1106:O1109"/>
    <mergeCell ref="P1106:P1109"/>
    <mergeCell ref="Q1106:Q1109"/>
    <mergeCell ref="R1106:R1109"/>
    <mergeCell ref="S1106:S1109"/>
    <mergeCell ref="T1106:T1109"/>
    <mergeCell ref="Q1102:Q1105"/>
    <mergeCell ref="R1102:R1105"/>
    <mergeCell ref="S1102:S1105"/>
    <mergeCell ref="T1102:T1105"/>
    <mergeCell ref="U1158:U1161"/>
    <mergeCell ref="U1154:U1157"/>
    <mergeCell ref="O1150:O1153"/>
    <mergeCell ref="P1150:P1153"/>
    <mergeCell ref="T1162:T1165"/>
    <mergeCell ref="U1162:U1165"/>
    <mergeCell ref="O1158:O1161"/>
    <mergeCell ref="P1158:P1161"/>
    <mergeCell ref="Q1158:Q1161"/>
    <mergeCell ref="R1158:R1161"/>
    <mergeCell ref="S1158:S1161"/>
    <mergeCell ref="O1154:O1157"/>
    <mergeCell ref="P1154:P1157"/>
    <mergeCell ref="Q1154:Q1157"/>
    <mergeCell ref="R1154:R1157"/>
    <mergeCell ref="S1154:S1157"/>
    <mergeCell ref="T1154:T1157"/>
    <mergeCell ref="U1150:U1153"/>
    <mergeCell ref="T1142:T1145"/>
    <mergeCell ref="Q1150:Q1153"/>
    <mergeCell ref="R1150:R1153"/>
    <mergeCell ref="S1150:S1153"/>
    <mergeCell ref="T1150:T1153"/>
    <mergeCell ref="U1142:U1145"/>
    <mergeCell ref="U1138:U1141"/>
    <mergeCell ref="O1134:O1137"/>
    <mergeCell ref="P1134:P1137"/>
    <mergeCell ref="T1146:T1149"/>
    <mergeCell ref="U1146:U1149"/>
    <mergeCell ref="O1142:O1145"/>
    <mergeCell ref="P1142:P1145"/>
    <mergeCell ref="Q1142:Q1145"/>
    <mergeCell ref="R1142:R1145"/>
    <mergeCell ref="S1142:S1145"/>
    <mergeCell ref="O1138:O1141"/>
    <mergeCell ref="P1138:P1141"/>
    <mergeCell ref="Q1138:Q1141"/>
    <mergeCell ref="R1138:R1141"/>
    <mergeCell ref="S1138:S1141"/>
    <mergeCell ref="T1138:T1141"/>
    <mergeCell ref="U1134:U1137"/>
    <mergeCell ref="Q1134:Q1137"/>
    <mergeCell ref="R1134:R1137"/>
    <mergeCell ref="S1134:S1137"/>
    <mergeCell ref="T1134:T1137"/>
    <mergeCell ref="U1190:U1193"/>
    <mergeCell ref="U1186:U1189"/>
    <mergeCell ref="O1182:O1185"/>
    <mergeCell ref="P1182:P1185"/>
    <mergeCell ref="T1194:T1197"/>
    <mergeCell ref="U1194:U1197"/>
    <mergeCell ref="O1190:O1193"/>
    <mergeCell ref="P1190:P1193"/>
    <mergeCell ref="Q1190:Q1193"/>
    <mergeCell ref="R1190:R1193"/>
    <mergeCell ref="S1190:S1193"/>
    <mergeCell ref="O1186:O1189"/>
    <mergeCell ref="P1186:P1189"/>
    <mergeCell ref="Q1186:Q1189"/>
    <mergeCell ref="R1186:R1189"/>
    <mergeCell ref="S1186:S1189"/>
    <mergeCell ref="T1186:T1189"/>
    <mergeCell ref="O1178:O1181"/>
    <mergeCell ref="P1178:P1181"/>
    <mergeCell ref="Q1178:Q1181"/>
    <mergeCell ref="R1178:R1181"/>
    <mergeCell ref="S1178:S1181"/>
    <mergeCell ref="U1182:U1185"/>
    <mergeCell ref="T1174:T1177"/>
    <mergeCell ref="Q1182:Q1185"/>
    <mergeCell ref="R1182:R1185"/>
    <mergeCell ref="S1182:S1185"/>
    <mergeCell ref="T1182:T1185"/>
    <mergeCell ref="U1174:U1177"/>
    <mergeCell ref="U1170:U1173"/>
    <mergeCell ref="O1166:O1169"/>
    <mergeCell ref="P1166:P1169"/>
    <mergeCell ref="T1178:T1181"/>
    <mergeCell ref="U1178:U1181"/>
    <mergeCell ref="O1174:O1177"/>
    <mergeCell ref="P1174:P1177"/>
    <mergeCell ref="Q1174:Q1177"/>
    <mergeCell ref="R1174:R1177"/>
    <mergeCell ref="S1174:S1177"/>
    <mergeCell ref="O1170:O1173"/>
    <mergeCell ref="P1170:P1173"/>
    <mergeCell ref="Q1170:Q1173"/>
    <mergeCell ref="R1170:R1173"/>
    <mergeCell ref="S1170:S1173"/>
    <mergeCell ref="T1170:T1173"/>
    <mergeCell ref="U1166:U1169"/>
    <mergeCell ref="Q1166:Q1169"/>
    <mergeCell ref="R1166:R1169"/>
    <mergeCell ref="S1166:S1169"/>
    <mergeCell ref="T1166:T1169"/>
    <mergeCell ref="U1218:U1221"/>
    <mergeCell ref="O1214:O1217"/>
    <mergeCell ref="P1214:P1217"/>
    <mergeCell ref="O1238:O1241"/>
    <mergeCell ref="P1238:P1241"/>
    <mergeCell ref="Q1238:Q1241"/>
    <mergeCell ref="R1238:R1241"/>
    <mergeCell ref="S1238:S1241"/>
    <mergeCell ref="T1238:T1241"/>
    <mergeCell ref="U1238:U1241"/>
    <mergeCell ref="O1218:O1221"/>
    <mergeCell ref="P1218:P1221"/>
    <mergeCell ref="Q1218:Q1221"/>
    <mergeCell ref="R1218:R1221"/>
    <mergeCell ref="S1218:S1221"/>
    <mergeCell ref="T1218:T1221"/>
    <mergeCell ref="S1222:S1225"/>
    <mergeCell ref="T1222:T1225"/>
    <mergeCell ref="O1210:O1213"/>
    <mergeCell ref="P1210:P1213"/>
    <mergeCell ref="Q1210:Q1213"/>
    <mergeCell ref="R1210:R1213"/>
    <mergeCell ref="S1210:S1213"/>
    <mergeCell ref="U1214:U1217"/>
    <mergeCell ref="T1206:T1209"/>
    <mergeCell ref="Q1214:Q1217"/>
    <mergeCell ref="R1214:R1217"/>
    <mergeCell ref="S1214:S1217"/>
    <mergeCell ref="T1214:T1217"/>
    <mergeCell ref="U1206:U1209"/>
    <mergeCell ref="U1202:U1205"/>
    <mergeCell ref="O1198:O1201"/>
    <mergeCell ref="P1198:P1201"/>
    <mergeCell ref="T1210:T1213"/>
    <mergeCell ref="U1210:U1213"/>
    <mergeCell ref="O1206:O1209"/>
    <mergeCell ref="P1206:P1209"/>
    <mergeCell ref="Q1206:Q1209"/>
    <mergeCell ref="R1206:R1209"/>
    <mergeCell ref="S1206:S1209"/>
    <mergeCell ref="O1202:O1205"/>
    <mergeCell ref="P1202:P1205"/>
    <mergeCell ref="Q1202:Q1205"/>
    <mergeCell ref="R1202:R1205"/>
    <mergeCell ref="S1202:S1205"/>
    <mergeCell ref="T1202:T1205"/>
    <mergeCell ref="U1198:U1201"/>
    <mergeCell ref="Q1198:Q1201"/>
    <mergeCell ref="R1198:R1201"/>
    <mergeCell ref="S1198:S1201"/>
    <mergeCell ref="T1198:T1201"/>
    <mergeCell ref="O588:O591"/>
    <mergeCell ref="C612:C615"/>
    <mergeCell ref="C616:C619"/>
    <mergeCell ref="C604:C607"/>
    <mergeCell ref="C608:C611"/>
    <mergeCell ref="D600:D603"/>
    <mergeCell ref="E600:E603"/>
    <mergeCell ref="B1198:B1201"/>
    <mergeCell ref="B1202:B1205"/>
    <mergeCell ref="B1142:B1145"/>
    <mergeCell ref="B1146:B1149"/>
    <mergeCell ref="B1150:B1153"/>
    <mergeCell ref="B1154:B1157"/>
    <mergeCell ref="B1186:B1189"/>
    <mergeCell ref="B1162:B1165"/>
    <mergeCell ref="B1170:B1173"/>
    <mergeCell ref="B1174:B1177"/>
    <mergeCell ref="C620:C623"/>
    <mergeCell ref="C624:C627"/>
    <mergeCell ref="B1190:B1193"/>
    <mergeCell ref="B1194:B1197"/>
    <mergeCell ref="C632:C635"/>
    <mergeCell ref="C636:C639"/>
    <mergeCell ref="C640:C643"/>
    <mergeCell ref="C644:C647"/>
    <mergeCell ref="B1134:B1137"/>
    <mergeCell ref="B1138:B1141"/>
    <mergeCell ref="B1178:B1181"/>
    <mergeCell ref="B1182:B1185"/>
    <mergeCell ref="B1098:B1101"/>
    <mergeCell ref="B1102:B1105"/>
    <mergeCell ref="B1106:B1109"/>
    <mergeCell ref="B1110:B1113"/>
    <mergeCell ref="B1114:B1117"/>
    <mergeCell ref="B1158:B1161"/>
    <mergeCell ref="B1118:B1121"/>
    <mergeCell ref="B1122:B1125"/>
    <mergeCell ref="B1126:B1129"/>
    <mergeCell ref="B1130:B1133"/>
    <mergeCell ref="O1194:O1197"/>
    <mergeCell ref="O1146:O1149"/>
    <mergeCell ref="O1055:O1058"/>
    <mergeCell ref="O1059:O1062"/>
    <mergeCell ref="O1070:O1073"/>
    <mergeCell ref="O1035:O1038"/>
    <mergeCell ref="O1039:O1042"/>
    <mergeCell ref="O1043:O1046"/>
    <mergeCell ref="O1047:O1050"/>
    <mergeCell ref="O1051:O1054"/>
    <mergeCell ref="O1063:O1066"/>
    <mergeCell ref="G1166:G1169"/>
    <mergeCell ref="H1166:H1169"/>
    <mergeCell ref="I1166:I1169"/>
    <mergeCell ref="J1166:J1169"/>
    <mergeCell ref="G1170:G1173"/>
    <mergeCell ref="H1170:H1173"/>
    <mergeCell ref="I1170:I1173"/>
    <mergeCell ref="J1170:J1173"/>
    <mergeCell ref="G1158:G1161"/>
    <mergeCell ref="H1158:H1161"/>
    <mergeCell ref="G604:G607"/>
    <mergeCell ref="L604:L607"/>
    <mergeCell ref="M604:M607"/>
    <mergeCell ref="N604:N607"/>
    <mergeCell ref="R592:R595"/>
    <mergeCell ref="D596:D599"/>
    <mergeCell ref="E596:E599"/>
    <mergeCell ref="F596:F599"/>
    <mergeCell ref="G596:G599"/>
    <mergeCell ref="L596:L599"/>
    <mergeCell ref="M596:M599"/>
    <mergeCell ref="N596:N599"/>
    <mergeCell ref="O596:O599"/>
    <mergeCell ref="P596:P599"/>
    <mergeCell ref="C656:C659"/>
    <mergeCell ref="C660:C663"/>
    <mergeCell ref="C676:C679"/>
    <mergeCell ref="D592:D595"/>
    <mergeCell ref="E592:E595"/>
    <mergeCell ref="D608:D611"/>
    <mergeCell ref="E608:E611"/>
    <mergeCell ref="D624:D627"/>
    <mergeCell ref="E624:E627"/>
    <mergeCell ref="C628:C631"/>
    <mergeCell ref="C648:C651"/>
    <mergeCell ref="R588:R591"/>
    <mergeCell ref="C592:C595"/>
    <mergeCell ref="C596:C599"/>
    <mergeCell ref="C600:C603"/>
    <mergeCell ref="N588:N591"/>
    <mergeCell ref="N592:N595"/>
    <mergeCell ref="O592:O595"/>
    <mergeCell ref="P592:P595"/>
    <mergeCell ref="Q592:Q595"/>
    <mergeCell ref="F592:F595"/>
    <mergeCell ref="G592:G595"/>
    <mergeCell ref="L592:L595"/>
    <mergeCell ref="M592:M595"/>
    <mergeCell ref="F588:F591"/>
    <mergeCell ref="G588:G591"/>
    <mergeCell ref="L588:L591"/>
    <mergeCell ref="M588:M591"/>
    <mergeCell ref="P588:P591"/>
    <mergeCell ref="Q588:Q591"/>
    <mergeCell ref="R608:R611"/>
    <mergeCell ref="D612:D615"/>
    <mergeCell ref="E612:E615"/>
    <mergeCell ref="F612:F615"/>
    <mergeCell ref="G612:G615"/>
    <mergeCell ref="L612:L615"/>
    <mergeCell ref="M612:M615"/>
    <mergeCell ref="N612:N615"/>
    <mergeCell ref="O612:O615"/>
    <mergeCell ref="P612:P615"/>
    <mergeCell ref="Q604:Q607"/>
    <mergeCell ref="R604:R607"/>
    <mergeCell ref="F608:F611"/>
    <mergeCell ref="G608:G611"/>
    <mergeCell ref="L608:L611"/>
    <mergeCell ref="M608:M611"/>
    <mergeCell ref="N608:N611"/>
    <mergeCell ref="O608:O611"/>
    <mergeCell ref="P608:P611"/>
    <mergeCell ref="Q608:Q611"/>
    <mergeCell ref="R600:R603"/>
    <mergeCell ref="D604:D607"/>
    <mergeCell ref="E604:E607"/>
    <mergeCell ref="F604:F607"/>
    <mergeCell ref="O604:O607"/>
    <mergeCell ref="P604:P607"/>
    <mergeCell ref="Q596:Q599"/>
    <mergeCell ref="R596:R599"/>
    <mergeCell ref="F600:F603"/>
    <mergeCell ref="G600:G603"/>
    <mergeCell ref="L600:L603"/>
    <mergeCell ref="M600:M603"/>
    <mergeCell ref="N600:N603"/>
    <mergeCell ref="O600:O603"/>
    <mergeCell ref="P600:P603"/>
    <mergeCell ref="Q600:Q603"/>
    <mergeCell ref="P624:P627"/>
    <mergeCell ref="Q624:Q627"/>
    <mergeCell ref="R624:R627"/>
    <mergeCell ref="D628:D631"/>
    <mergeCell ref="E628:E631"/>
    <mergeCell ref="F628:F631"/>
    <mergeCell ref="G628:G631"/>
    <mergeCell ref="L628:L631"/>
    <mergeCell ref="M628:M631"/>
    <mergeCell ref="N628:N631"/>
    <mergeCell ref="O620:O623"/>
    <mergeCell ref="P620:P623"/>
    <mergeCell ref="Q620:Q623"/>
    <mergeCell ref="R620:R623"/>
    <mergeCell ref="F624:F627"/>
    <mergeCell ref="G624:G627"/>
    <mergeCell ref="L624:L627"/>
    <mergeCell ref="M624:M627"/>
    <mergeCell ref="N624:N627"/>
    <mergeCell ref="O624:O627"/>
    <mergeCell ref="P616:P619"/>
    <mergeCell ref="Q616:Q619"/>
    <mergeCell ref="R616:R619"/>
    <mergeCell ref="D620:D623"/>
    <mergeCell ref="E620:E623"/>
    <mergeCell ref="F620:F623"/>
    <mergeCell ref="G620:G623"/>
    <mergeCell ref="L620:L623"/>
    <mergeCell ref="M620:M623"/>
    <mergeCell ref="N620:N623"/>
    <mergeCell ref="Q612:Q615"/>
    <mergeCell ref="R612:R615"/>
    <mergeCell ref="D616:D619"/>
    <mergeCell ref="E616:E619"/>
    <mergeCell ref="F616:F619"/>
    <mergeCell ref="G616:G619"/>
    <mergeCell ref="L616:L619"/>
    <mergeCell ref="M616:M619"/>
    <mergeCell ref="N616:N619"/>
    <mergeCell ref="O616:O619"/>
    <mergeCell ref="O644:O647"/>
    <mergeCell ref="P644:P647"/>
    <mergeCell ref="Q644:Q647"/>
    <mergeCell ref="R644:R647"/>
    <mergeCell ref="N640:N643"/>
    <mergeCell ref="O640:O643"/>
    <mergeCell ref="P640:P643"/>
    <mergeCell ref="Q640:Q643"/>
    <mergeCell ref="R640:R643"/>
    <mergeCell ref="D640:D643"/>
    <mergeCell ref="E640:E643"/>
    <mergeCell ref="F640:F643"/>
    <mergeCell ref="G640:G643"/>
    <mergeCell ref="L640:L643"/>
    <mergeCell ref="M640:M643"/>
    <mergeCell ref="M636:M639"/>
    <mergeCell ref="N636:N639"/>
    <mergeCell ref="O636:O639"/>
    <mergeCell ref="P636:P639"/>
    <mergeCell ref="Q636:Q639"/>
    <mergeCell ref="R636:R639"/>
    <mergeCell ref="N632:N635"/>
    <mergeCell ref="O632:O635"/>
    <mergeCell ref="P632:P635"/>
    <mergeCell ref="Q632:Q635"/>
    <mergeCell ref="R632:R635"/>
    <mergeCell ref="D636:D639"/>
    <mergeCell ref="E636:E639"/>
    <mergeCell ref="F636:F639"/>
    <mergeCell ref="G636:G639"/>
    <mergeCell ref="L636:L639"/>
    <mergeCell ref="O628:O631"/>
    <mergeCell ref="P628:P631"/>
    <mergeCell ref="Q628:Q631"/>
    <mergeCell ref="R628:R631"/>
    <mergeCell ref="D632:D635"/>
    <mergeCell ref="E632:E635"/>
    <mergeCell ref="F632:F635"/>
    <mergeCell ref="G632:G635"/>
    <mergeCell ref="L632:L635"/>
    <mergeCell ref="M632:M635"/>
    <mergeCell ref="E2270:E2273"/>
    <mergeCell ref="F2270:F2273"/>
    <mergeCell ref="G2270:G2273"/>
    <mergeCell ref="H2270:H2273"/>
    <mergeCell ref="I2270:I2273"/>
    <mergeCell ref="D2270:D2273"/>
    <mergeCell ref="E2206:E2209"/>
    <mergeCell ref="C2270:C2273"/>
    <mergeCell ref="B660:B663"/>
    <mergeCell ref="B676:B679"/>
    <mergeCell ref="C2206:C2209"/>
    <mergeCell ref="B2206:B2209"/>
    <mergeCell ref="D2206:D2209"/>
    <mergeCell ref="D676:D679"/>
    <mergeCell ref="D660:D663"/>
    <mergeCell ref="B1214:B1217"/>
    <mergeCell ref="B1218:B1221"/>
    <mergeCell ref="B636:B639"/>
    <mergeCell ref="B640:B643"/>
    <mergeCell ref="B644:B647"/>
    <mergeCell ref="B648:B651"/>
    <mergeCell ref="B652:B655"/>
    <mergeCell ref="B656:B659"/>
    <mergeCell ref="B1206:B1209"/>
    <mergeCell ref="B1210:B1213"/>
    <mergeCell ref="B1166:B1169"/>
    <mergeCell ref="D656:D659"/>
    <mergeCell ref="B612:B615"/>
    <mergeCell ref="B616:B619"/>
    <mergeCell ref="B620:B623"/>
    <mergeCell ref="B624:B627"/>
    <mergeCell ref="B628:B631"/>
    <mergeCell ref="B632:B635"/>
    <mergeCell ref="D652:D655"/>
    <mergeCell ref="D648:D651"/>
    <mergeCell ref="D644:D647"/>
    <mergeCell ref="E676:E679"/>
    <mergeCell ref="F676:F679"/>
    <mergeCell ref="G676:G679"/>
    <mergeCell ref="E660:E663"/>
    <mergeCell ref="F660:F663"/>
    <mergeCell ref="G660:G663"/>
    <mergeCell ref="G668:G671"/>
    <mergeCell ref="E656:E659"/>
    <mergeCell ref="F656:F659"/>
    <mergeCell ref="G656:G659"/>
    <mergeCell ref="E652:E655"/>
    <mergeCell ref="F652:F655"/>
    <mergeCell ref="G652:G655"/>
    <mergeCell ref="E648:E651"/>
    <mergeCell ref="F648:F651"/>
    <mergeCell ref="G648:G651"/>
    <mergeCell ref="E644:E647"/>
    <mergeCell ref="F644:F647"/>
    <mergeCell ref="G644:G647"/>
    <mergeCell ref="G1238:G1241"/>
    <mergeCell ref="H1238:H1241"/>
    <mergeCell ref="I1238:I1241"/>
    <mergeCell ref="G1214:G1217"/>
    <mergeCell ref="H1214:H1217"/>
    <mergeCell ref="I1214:I1217"/>
    <mergeCell ref="G1218:G1221"/>
    <mergeCell ref="H1218:H1221"/>
    <mergeCell ref="I1218:I1221"/>
    <mergeCell ref="G12:G15"/>
    <mergeCell ref="G16:G19"/>
    <mergeCell ref="G20:G23"/>
    <mergeCell ref="G24:G27"/>
    <mergeCell ref="G36:G39"/>
    <mergeCell ref="G40:G43"/>
    <mergeCell ref="G28:G31"/>
    <mergeCell ref="E36:E39"/>
    <mergeCell ref="E40:E43"/>
    <mergeCell ref="E52:E55"/>
    <mergeCell ref="F12:F15"/>
    <mergeCell ref="F16:F19"/>
    <mergeCell ref="F20:F23"/>
    <mergeCell ref="F24:F27"/>
    <mergeCell ref="F36:F39"/>
    <mergeCell ref="F40:F43"/>
    <mergeCell ref="F52:F55"/>
    <mergeCell ref="B44:B47"/>
    <mergeCell ref="C44:C47"/>
    <mergeCell ref="D44:D47"/>
    <mergeCell ref="E44:E47"/>
    <mergeCell ref="F44:F47"/>
    <mergeCell ref="G44:G47"/>
    <mergeCell ref="B72:B75"/>
    <mergeCell ref="S134:S137"/>
    <mergeCell ref="T134:T137"/>
    <mergeCell ref="E134:E137"/>
    <mergeCell ref="F134:F137"/>
    <mergeCell ref="G134:G137"/>
    <mergeCell ref="H134:H137"/>
    <mergeCell ref="I134:I137"/>
    <mergeCell ref="J134:J137"/>
    <mergeCell ref="K130:K133"/>
    <mergeCell ref="P130:P133"/>
    <mergeCell ref="Q130:Q133"/>
    <mergeCell ref="R130:R133"/>
    <mergeCell ref="S130:S133"/>
    <mergeCell ref="T130:T133"/>
    <mergeCell ref="E130:E133"/>
    <mergeCell ref="F130:F133"/>
    <mergeCell ref="G130:G133"/>
    <mergeCell ref="H130:H133"/>
    <mergeCell ref="I130:I133"/>
    <mergeCell ref="J130:J133"/>
    <mergeCell ref="P126:P129"/>
    <mergeCell ref="Q126:Q129"/>
    <mergeCell ref="R126:R129"/>
    <mergeCell ref="S126:S129"/>
    <mergeCell ref="T126:T129"/>
    <mergeCell ref="F126:F129"/>
    <mergeCell ref="G126:G129"/>
    <mergeCell ref="H126:H129"/>
    <mergeCell ref="I126:I129"/>
    <mergeCell ref="J126:J129"/>
    <mergeCell ref="K126:K129"/>
    <mergeCell ref="J52:J55"/>
    <mergeCell ref="K52:K55"/>
    <mergeCell ref="J56:J59"/>
    <mergeCell ref="K56:K59"/>
    <mergeCell ref="J60:J63"/>
    <mergeCell ref="K60:K63"/>
    <mergeCell ref="H56:H59"/>
    <mergeCell ref="D68:D71"/>
    <mergeCell ref="E68:E71"/>
    <mergeCell ref="T146:T149"/>
    <mergeCell ref="E146:E149"/>
    <mergeCell ref="F146:F149"/>
    <mergeCell ref="G146:G149"/>
    <mergeCell ref="H146:H149"/>
    <mergeCell ref="I146:I149"/>
    <mergeCell ref="J146:J149"/>
    <mergeCell ref="Q142:Q145"/>
    <mergeCell ref="R142:R145"/>
    <mergeCell ref="S142:S145"/>
    <mergeCell ref="T142:T145"/>
    <mergeCell ref="U142:U145"/>
    <mergeCell ref="V142:V145"/>
    <mergeCell ref="U138:U141"/>
    <mergeCell ref="V138:V141"/>
    <mergeCell ref="E142:E145"/>
    <mergeCell ref="F142:F145"/>
    <mergeCell ref="G142:G145"/>
    <mergeCell ref="H142:H145"/>
    <mergeCell ref="I142:I145"/>
    <mergeCell ref="J142:J145"/>
    <mergeCell ref="K142:K145"/>
    <mergeCell ref="P142:P145"/>
    <mergeCell ref="K138:K141"/>
    <mergeCell ref="P138:P141"/>
    <mergeCell ref="Q138:Q141"/>
    <mergeCell ref="R138:R141"/>
    <mergeCell ref="S138:S141"/>
    <mergeCell ref="T138:T141"/>
    <mergeCell ref="E138:E141"/>
    <mergeCell ref="F138:F141"/>
    <mergeCell ref="G138:G141"/>
    <mergeCell ref="H138:H141"/>
    <mergeCell ref="I138:I141"/>
    <mergeCell ref="J138:J141"/>
    <mergeCell ref="U162:U165"/>
    <mergeCell ref="V162:V165"/>
    <mergeCell ref="G166:G169"/>
    <mergeCell ref="H166:H169"/>
    <mergeCell ref="I166:I169"/>
    <mergeCell ref="J166:J169"/>
    <mergeCell ref="K166:K169"/>
    <mergeCell ref="P166:P169"/>
    <mergeCell ref="Q166:Q169"/>
    <mergeCell ref="R166:R169"/>
    <mergeCell ref="K162:K165"/>
    <mergeCell ref="P162:P165"/>
    <mergeCell ref="Q162:Q165"/>
    <mergeCell ref="R162:R165"/>
    <mergeCell ref="S162:S165"/>
    <mergeCell ref="T162:T165"/>
    <mergeCell ref="E162:E165"/>
    <mergeCell ref="F162:F165"/>
    <mergeCell ref="G162:G165"/>
    <mergeCell ref="H162:H165"/>
    <mergeCell ref="I162:I165"/>
    <mergeCell ref="J162:J165"/>
    <mergeCell ref="Q158:Q161"/>
    <mergeCell ref="R158:R161"/>
    <mergeCell ref="S158:S161"/>
    <mergeCell ref="T158:T161"/>
    <mergeCell ref="U158:U161"/>
    <mergeCell ref="V158:V161"/>
    <mergeCell ref="U154:U157"/>
    <mergeCell ref="V154:V157"/>
    <mergeCell ref="E158:E161"/>
    <mergeCell ref="F158:F161"/>
    <mergeCell ref="G158:G161"/>
    <mergeCell ref="H158:H161"/>
    <mergeCell ref="I158:I161"/>
    <mergeCell ref="J158:J161"/>
    <mergeCell ref="K158:K161"/>
    <mergeCell ref="P158:P161"/>
    <mergeCell ref="K154:K157"/>
    <mergeCell ref="P154:P157"/>
    <mergeCell ref="Q154:Q157"/>
    <mergeCell ref="R154:R157"/>
    <mergeCell ref="S154:S157"/>
    <mergeCell ref="T154:T157"/>
    <mergeCell ref="E154:E157"/>
    <mergeCell ref="F154:F157"/>
    <mergeCell ref="G154:G157"/>
    <mergeCell ref="H154:H157"/>
    <mergeCell ref="I154:I157"/>
    <mergeCell ref="J154:J157"/>
    <mergeCell ref="AJ360:AJ363"/>
    <mergeCell ref="AK360:AK363"/>
    <mergeCell ref="B364:B367"/>
    <mergeCell ref="C364:C367"/>
    <mergeCell ref="D364:D367"/>
    <mergeCell ref="E364:E367"/>
    <mergeCell ref="F364:F367"/>
    <mergeCell ref="G364:G367"/>
    <mergeCell ref="J364:J367"/>
    <mergeCell ref="S360:S363"/>
    <mergeCell ref="T360:T363"/>
    <mergeCell ref="U360:U363"/>
    <mergeCell ref="V360:V363"/>
    <mergeCell ref="W360:W363"/>
    <mergeCell ref="X360:X363"/>
    <mergeCell ref="V190:V193"/>
    <mergeCell ref="B360:B363"/>
    <mergeCell ref="C360:C363"/>
    <mergeCell ref="D360:D363"/>
    <mergeCell ref="E360:E363"/>
    <mergeCell ref="F360:F363"/>
    <mergeCell ref="G360:G363"/>
    <mergeCell ref="P360:P363"/>
    <mergeCell ref="Q360:Q363"/>
    <mergeCell ref="R360:R363"/>
    <mergeCell ref="S166:S169"/>
    <mergeCell ref="T166:T169"/>
    <mergeCell ref="U166:U169"/>
    <mergeCell ref="V166:V169"/>
    <mergeCell ref="P190:P193"/>
    <mergeCell ref="Q190:Q193"/>
    <mergeCell ref="R190:R193"/>
    <mergeCell ref="S190:S193"/>
    <mergeCell ref="T190:T193"/>
    <mergeCell ref="U190:U193"/>
    <mergeCell ref="J190:J193"/>
    <mergeCell ref="G190:G193"/>
    <mergeCell ref="I190:I193"/>
    <mergeCell ref="AK270:AK273"/>
    <mergeCell ref="AK274:AK277"/>
    <mergeCell ref="AK222:AK225"/>
    <mergeCell ref="AK226:AK229"/>
    <mergeCell ref="AK230:AK233"/>
    <mergeCell ref="AK234:AK237"/>
    <mergeCell ref="AK246:AK249"/>
    <mergeCell ref="AK250:AK253"/>
    <mergeCell ref="S250:S253"/>
    <mergeCell ref="U246:U249"/>
    <mergeCell ref="Y334:Y337"/>
    <mergeCell ref="T342:T345"/>
    <mergeCell ref="D342:D345"/>
    <mergeCell ref="E342:E345"/>
    <mergeCell ref="F342:F345"/>
    <mergeCell ref="G342:G345"/>
    <mergeCell ref="I342:I345"/>
    <mergeCell ref="J342:J345"/>
    <mergeCell ref="H334:H337"/>
    <mergeCell ref="S334:S337"/>
    <mergeCell ref="B342:B345"/>
    <mergeCell ref="C342:C345"/>
    <mergeCell ref="I334:I337"/>
    <mergeCell ref="J334:J337"/>
    <mergeCell ref="B334:B337"/>
    <mergeCell ref="AK182:AK185"/>
    <mergeCell ref="AJ368:AJ371"/>
    <mergeCell ref="AK368:AK371"/>
    <mergeCell ref="B372:B375"/>
    <mergeCell ref="C372:C375"/>
    <mergeCell ref="D372:D375"/>
    <mergeCell ref="E372:E375"/>
    <mergeCell ref="F372:F375"/>
    <mergeCell ref="G372:G375"/>
    <mergeCell ref="R368:R371"/>
    <mergeCell ref="S368:S371"/>
    <mergeCell ref="T368:T371"/>
    <mergeCell ref="U368:U371"/>
    <mergeCell ref="V368:V371"/>
    <mergeCell ref="W368:W371"/>
    <mergeCell ref="C368:C371"/>
    <mergeCell ref="D368:D371"/>
    <mergeCell ref="E368:E371"/>
    <mergeCell ref="F368:F371"/>
    <mergeCell ref="G368:G371"/>
    <mergeCell ref="V364:V367"/>
    <mergeCell ref="U364:U367"/>
    <mergeCell ref="K368:K371"/>
    <mergeCell ref="P368:P371"/>
    <mergeCell ref="Q368:Q371"/>
    <mergeCell ref="W364:W367"/>
    <mergeCell ref="X364:X367"/>
    <mergeCell ref="Y364:Y367"/>
    <mergeCell ref="AJ364:AJ367"/>
    <mergeCell ref="AK364:AK367"/>
    <mergeCell ref="P364:P367"/>
    <mergeCell ref="Q364:Q367"/>
    <mergeCell ref="R364:R367"/>
    <mergeCell ref="S364:S367"/>
    <mergeCell ref="T364:T367"/>
    <mergeCell ref="AJ376:AJ379"/>
    <mergeCell ref="AK376:AK379"/>
    <mergeCell ref="B380:B383"/>
    <mergeCell ref="C380:C383"/>
    <mergeCell ref="D380:D383"/>
    <mergeCell ref="E380:E383"/>
    <mergeCell ref="F380:F383"/>
    <mergeCell ref="G380:G383"/>
    <mergeCell ref="R376:R379"/>
    <mergeCell ref="S376:S379"/>
    <mergeCell ref="T376:T379"/>
    <mergeCell ref="U376:U379"/>
    <mergeCell ref="V376:V379"/>
    <mergeCell ref="W376:W379"/>
    <mergeCell ref="H376:H379"/>
    <mergeCell ref="I376:I379"/>
    <mergeCell ref="J376:J379"/>
    <mergeCell ref="K376:K379"/>
    <mergeCell ref="P376:P379"/>
    <mergeCell ref="Q376:Q379"/>
    <mergeCell ref="X372:X375"/>
    <mergeCell ref="Y372:Y375"/>
    <mergeCell ref="AJ372:AJ375"/>
    <mergeCell ref="AK372:AK375"/>
    <mergeCell ref="B376:B379"/>
    <mergeCell ref="C376:C379"/>
    <mergeCell ref="D376:D379"/>
    <mergeCell ref="E376:E379"/>
    <mergeCell ref="F376:F379"/>
    <mergeCell ref="G376:G379"/>
    <mergeCell ref="R372:R375"/>
    <mergeCell ref="S372:S375"/>
    <mergeCell ref="T372:T375"/>
    <mergeCell ref="U372:U375"/>
    <mergeCell ref="V372:V375"/>
    <mergeCell ref="W372:W375"/>
    <mergeCell ref="H372:H375"/>
    <mergeCell ref="I372:I375"/>
    <mergeCell ref="J372:J375"/>
    <mergeCell ref="K372:K375"/>
    <mergeCell ref="P372:P375"/>
    <mergeCell ref="Q372:Q375"/>
    <mergeCell ref="AJ384:AJ387"/>
    <mergeCell ref="AK384:AK387"/>
    <mergeCell ref="B388:B391"/>
    <mergeCell ref="C388:C391"/>
    <mergeCell ref="D388:D391"/>
    <mergeCell ref="E388:E391"/>
    <mergeCell ref="F388:F391"/>
    <mergeCell ref="G388:G391"/>
    <mergeCell ref="R384:R387"/>
    <mergeCell ref="S384:S387"/>
    <mergeCell ref="T384:T387"/>
    <mergeCell ref="U384:U387"/>
    <mergeCell ref="V384:V387"/>
    <mergeCell ref="W384:W387"/>
    <mergeCell ref="H384:H387"/>
    <mergeCell ref="I384:I387"/>
    <mergeCell ref="J384:J387"/>
    <mergeCell ref="K384:K387"/>
    <mergeCell ref="P384:P387"/>
    <mergeCell ref="Q384:Q387"/>
    <mergeCell ref="X380:X383"/>
    <mergeCell ref="Y380:Y383"/>
    <mergeCell ref="AJ380:AJ383"/>
    <mergeCell ref="AK380:AK383"/>
    <mergeCell ref="B384:B387"/>
    <mergeCell ref="C384:C387"/>
    <mergeCell ref="D384:D387"/>
    <mergeCell ref="E384:E387"/>
    <mergeCell ref="F384:F387"/>
    <mergeCell ref="G384:G387"/>
    <mergeCell ref="R380:R383"/>
    <mergeCell ref="S380:S383"/>
    <mergeCell ref="T380:T383"/>
    <mergeCell ref="U380:U383"/>
    <mergeCell ref="V380:V383"/>
    <mergeCell ref="W380:W383"/>
    <mergeCell ref="H380:H383"/>
    <mergeCell ref="I380:I383"/>
    <mergeCell ref="J380:J383"/>
    <mergeCell ref="K380:K383"/>
    <mergeCell ref="P380:P383"/>
    <mergeCell ref="Q380:Q383"/>
    <mergeCell ref="AJ392:AJ395"/>
    <mergeCell ref="AK392:AK395"/>
    <mergeCell ref="B396:B399"/>
    <mergeCell ref="C396:C399"/>
    <mergeCell ref="D396:D399"/>
    <mergeCell ref="E396:E399"/>
    <mergeCell ref="F396:F399"/>
    <mergeCell ref="G396:G399"/>
    <mergeCell ref="R392:R395"/>
    <mergeCell ref="S392:S395"/>
    <mergeCell ref="T392:T395"/>
    <mergeCell ref="U392:U395"/>
    <mergeCell ref="V392:V395"/>
    <mergeCell ref="W392:W395"/>
    <mergeCell ref="H392:H395"/>
    <mergeCell ref="I392:I395"/>
    <mergeCell ref="J392:J395"/>
    <mergeCell ref="K392:K395"/>
    <mergeCell ref="P392:P395"/>
    <mergeCell ref="Q392:Q395"/>
    <mergeCell ref="X388:X391"/>
    <mergeCell ref="Y388:Y391"/>
    <mergeCell ref="AJ388:AJ391"/>
    <mergeCell ref="AK388:AK391"/>
    <mergeCell ref="B392:B395"/>
    <mergeCell ref="C392:C395"/>
    <mergeCell ref="D392:D395"/>
    <mergeCell ref="E392:E395"/>
    <mergeCell ref="F392:F395"/>
    <mergeCell ref="G392:G395"/>
    <mergeCell ref="R388:R391"/>
    <mergeCell ref="S388:S391"/>
    <mergeCell ref="T388:T391"/>
    <mergeCell ref="U388:U391"/>
    <mergeCell ref="V388:V391"/>
    <mergeCell ref="W388:W391"/>
    <mergeCell ref="H388:H391"/>
    <mergeCell ref="I388:I391"/>
    <mergeCell ref="J388:J391"/>
    <mergeCell ref="K388:K391"/>
    <mergeCell ref="P388:P391"/>
    <mergeCell ref="Q388:Q391"/>
    <mergeCell ref="AJ400:AJ403"/>
    <mergeCell ref="AK400:AK403"/>
    <mergeCell ref="B404:B407"/>
    <mergeCell ref="C404:C407"/>
    <mergeCell ref="D404:D407"/>
    <mergeCell ref="E404:E407"/>
    <mergeCell ref="F404:F407"/>
    <mergeCell ref="G404:G407"/>
    <mergeCell ref="R400:R403"/>
    <mergeCell ref="S400:S403"/>
    <mergeCell ref="T400:T403"/>
    <mergeCell ref="U400:U403"/>
    <mergeCell ref="V400:V403"/>
    <mergeCell ref="W400:W403"/>
    <mergeCell ref="H400:H403"/>
    <mergeCell ref="I400:I403"/>
    <mergeCell ref="J400:J403"/>
    <mergeCell ref="K400:K403"/>
    <mergeCell ref="P400:P403"/>
    <mergeCell ref="Q400:Q403"/>
    <mergeCell ref="X396:X399"/>
    <mergeCell ref="Y396:Y399"/>
    <mergeCell ref="AJ396:AJ399"/>
    <mergeCell ref="AK396:AK399"/>
    <mergeCell ref="B400:B403"/>
    <mergeCell ref="C400:C403"/>
    <mergeCell ref="D400:D403"/>
    <mergeCell ref="E400:E403"/>
    <mergeCell ref="F400:F403"/>
    <mergeCell ref="G400:G403"/>
    <mergeCell ref="R396:R399"/>
    <mergeCell ref="S396:S399"/>
    <mergeCell ref="T396:T399"/>
    <mergeCell ref="U396:U399"/>
    <mergeCell ref="V396:V399"/>
    <mergeCell ref="W396:W399"/>
    <mergeCell ref="H396:H399"/>
    <mergeCell ref="I396:I399"/>
    <mergeCell ref="J396:J399"/>
    <mergeCell ref="K396:K399"/>
    <mergeCell ref="P396:P399"/>
    <mergeCell ref="Q396:Q399"/>
    <mergeCell ref="D2250:D2253"/>
    <mergeCell ref="E2250:E2253"/>
    <mergeCell ref="F2250:F2253"/>
    <mergeCell ref="G2250:G2253"/>
    <mergeCell ref="H2250:H2253"/>
    <mergeCell ref="I2250:I2253"/>
    <mergeCell ref="J408:J411"/>
    <mergeCell ref="Q408:Q411"/>
    <mergeCell ref="R408:R411"/>
    <mergeCell ref="S408:S411"/>
    <mergeCell ref="D2258:D2261"/>
    <mergeCell ref="E2258:E2261"/>
    <mergeCell ref="F2258:F2261"/>
    <mergeCell ref="G2258:G2261"/>
    <mergeCell ref="H2258:H2261"/>
    <mergeCell ref="D2254:D2257"/>
    <mergeCell ref="E2254:E2257"/>
    <mergeCell ref="E2262:E2265"/>
    <mergeCell ref="F2262:F2265"/>
    <mergeCell ref="G2262:G2265"/>
    <mergeCell ref="H2262:H2265"/>
    <mergeCell ref="I2262:I2265"/>
    <mergeCell ref="K408:K411"/>
    <mergeCell ref="F2254:F2257"/>
    <mergeCell ref="G2254:G2257"/>
    <mergeCell ref="H2254:H2257"/>
    <mergeCell ref="I2254:I2257"/>
    <mergeCell ref="AJ404:AJ407"/>
    <mergeCell ref="AK404:AK407"/>
    <mergeCell ref="B408:B411"/>
    <mergeCell ref="C408:C411"/>
    <mergeCell ref="D408:D411"/>
    <mergeCell ref="E408:E411"/>
    <mergeCell ref="F408:F411"/>
    <mergeCell ref="G408:G411"/>
    <mergeCell ref="H408:H411"/>
    <mergeCell ref="P408:P411"/>
    <mergeCell ref="X404:X407"/>
    <mergeCell ref="Y404:Y407"/>
    <mergeCell ref="I2258:I2261"/>
    <mergeCell ref="D2262:D2265"/>
    <mergeCell ref="R404:R407"/>
    <mergeCell ref="S404:S407"/>
    <mergeCell ref="T404:T407"/>
    <mergeCell ref="U404:U407"/>
    <mergeCell ref="V404:V407"/>
    <mergeCell ref="W404:W407"/>
    <mergeCell ref="H404:H407"/>
    <mergeCell ref="I404:I407"/>
    <mergeCell ref="J404:J407"/>
    <mergeCell ref="K404:K407"/>
    <mergeCell ref="P404:P407"/>
    <mergeCell ref="Q404:Q407"/>
    <mergeCell ref="O676:O679"/>
    <mergeCell ref="P676:P679"/>
    <mergeCell ref="Q676:Q679"/>
    <mergeCell ref="R676:R679"/>
    <mergeCell ref="B592:B595"/>
    <mergeCell ref="B596:B599"/>
    <mergeCell ref="B600:B603"/>
    <mergeCell ref="B604:B607"/>
    <mergeCell ref="B608:B611"/>
    <mergeCell ref="L676:L679"/>
    <mergeCell ref="N644:N647"/>
    <mergeCell ref="B2246:B2249"/>
    <mergeCell ref="H2218:H2221"/>
    <mergeCell ref="I2218:I2221"/>
    <mergeCell ref="H2222:H2225"/>
    <mergeCell ref="I2222:I2225"/>
    <mergeCell ref="B2250:B2253"/>
    <mergeCell ref="E2226:E2229"/>
    <mergeCell ref="F2226:F2229"/>
    <mergeCell ref="G2226:G2229"/>
    <mergeCell ref="H2226:H2229"/>
    <mergeCell ref="B2254:B2257"/>
    <mergeCell ref="B2258:B2261"/>
    <mergeCell ref="B2262:B2265"/>
    <mergeCell ref="B2266:B2269"/>
    <mergeCell ref="G2218:G2221"/>
    <mergeCell ref="D2222:D2225"/>
    <mergeCell ref="E2222:E2225"/>
    <mergeCell ref="F2222:F2225"/>
    <mergeCell ref="G2222:G2225"/>
    <mergeCell ref="D2226:D2229"/>
    <mergeCell ref="J412:J415"/>
    <mergeCell ref="K412:K415"/>
    <mergeCell ref="P412:P415"/>
    <mergeCell ref="G2230:G2233"/>
    <mergeCell ref="H2230:H2233"/>
    <mergeCell ref="I2230:I2233"/>
    <mergeCell ref="I2206:I2209"/>
    <mergeCell ref="G2206:G2209"/>
    <mergeCell ref="H2206:H2209"/>
    <mergeCell ref="N676:N679"/>
    <mergeCell ref="D2234:D2237"/>
    <mergeCell ref="E2234:E2237"/>
    <mergeCell ref="F2234:F2237"/>
    <mergeCell ref="G2234:G2237"/>
    <mergeCell ref="H2234:H2237"/>
    <mergeCell ref="I2234:I2237"/>
    <mergeCell ref="D2238:D2241"/>
    <mergeCell ref="E2238:E2241"/>
    <mergeCell ref="F2238:F2241"/>
    <mergeCell ref="G2238:G2241"/>
    <mergeCell ref="H2238:H2241"/>
    <mergeCell ref="I2238:I2241"/>
    <mergeCell ref="B412:B415"/>
    <mergeCell ref="C412:C415"/>
    <mergeCell ref="D412:D415"/>
    <mergeCell ref="E412:E415"/>
    <mergeCell ref="F412:F415"/>
    <mergeCell ref="G412:G415"/>
    <mergeCell ref="H412:H415"/>
    <mergeCell ref="I412:I415"/>
    <mergeCell ref="D2242:D2245"/>
    <mergeCell ref="E2242:E2245"/>
    <mergeCell ref="F2242:F2245"/>
    <mergeCell ref="G2242:G2245"/>
    <mergeCell ref="H2242:H2245"/>
    <mergeCell ref="I2242:I2245"/>
    <mergeCell ref="D2246:D2249"/>
    <mergeCell ref="E2246:E2249"/>
    <mergeCell ref="F2246:F2249"/>
    <mergeCell ref="G2246:G2249"/>
    <mergeCell ref="H2246:H2249"/>
    <mergeCell ref="I2246:I2249"/>
    <mergeCell ref="D2266:D2269"/>
    <mergeCell ref="E2266:E2269"/>
    <mergeCell ref="B2210:B2213"/>
    <mergeCell ref="B2214:B2217"/>
    <mergeCell ref="B2218:B2221"/>
    <mergeCell ref="B2222:B2225"/>
    <mergeCell ref="B2226:B2229"/>
    <mergeCell ref="H2210:H2213"/>
    <mergeCell ref="D2218:D2221"/>
    <mergeCell ref="E2218:E2221"/>
    <mergeCell ref="F2218:F2221"/>
    <mergeCell ref="B2230:B2233"/>
    <mergeCell ref="B2234:B2237"/>
    <mergeCell ref="D2210:D2213"/>
    <mergeCell ref="E2210:E2213"/>
    <mergeCell ref="F2210:F2213"/>
    <mergeCell ref="G2210:G2213"/>
    <mergeCell ref="D2214:D2217"/>
    <mergeCell ref="E2214:E2217"/>
    <mergeCell ref="F2214:F2217"/>
    <mergeCell ref="G2214:G2217"/>
    <mergeCell ref="T412:T415"/>
    <mergeCell ref="U412:U415"/>
    <mergeCell ref="V412:V415"/>
    <mergeCell ref="Q412:Q415"/>
    <mergeCell ref="R412:R415"/>
    <mergeCell ref="S412:S415"/>
    <mergeCell ref="F2206:F2209"/>
    <mergeCell ref="W412:W415"/>
    <mergeCell ref="X412:X415"/>
    <mergeCell ref="Y412:Y415"/>
    <mergeCell ref="B2238:B2241"/>
    <mergeCell ref="B2242:B2245"/>
    <mergeCell ref="I2226:I2229"/>
    <mergeCell ref="D2230:D2233"/>
    <mergeCell ref="E2230:E2233"/>
    <mergeCell ref="F2230:F2233"/>
    <mergeCell ref="M676:M679"/>
    <mergeCell ref="M660:M663"/>
    <mergeCell ref="L660:L663"/>
    <mergeCell ref="N660:N663"/>
    <mergeCell ref="O660:O663"/>
    <mergeCell ref="P660:P663"/>
    <mergeCell ref="Q660:Q663"/>
    <mergeCell ref="R660:R663"/>
    <mergeCell ref="N656:N659"/>
    <mergeCell ref="O656:O659"/>
    <mergeCell ref="P656:P659"/>
    <mergeCell ref="Q656:Q659"/>
    <mergeCell ref="R656:R659"/>
    <mergeCell ref="L656:L659"/>
    <mergeCell ref="M656:M659"/>
    <mergeCell ref="M652:M655"/>
    <mergeCell ref="L652:L655"/>
    <mergeCell ref="N652:N655"/>
    <mergeCell ref="O652:O655"/>
    <mergeCell ref="P652:P655"/>
    <mergeCell ref="Q652:Q655"/>
    <mergeCell ref="R652:R655"/>
    <mergeCell ref="N648:N651"/>
    <mergeCell ref="O648:O651"/>
    <mergeCell ref="P648:P651"/>
    <mergeCell ref="Q648:Q651"/>
    <mergeCell ref="R648:R651"/>
    <mergeCell ref="L648:L651"/>
    <mergeCell ref="M648:M651"/>
    <mergeCell ref="B294:B297"/>
    <mergeCell ref="B286:B289"/>
    <mergeCell ref="B274:B277"/>
    <mergeCell ref="B56:B59"/>
    <mergeCell ref="B60:B63"/>
    <mergeCell ref="B64:B67"/>
    <mergeCell ref="B68:B71"/>
    <mergeCell ref="B174:B177"/>
    <mergeCell ref="B178:B181"/>
    <mergeCell ref="B116:B119"/>
    <mergeCell ref="B150:B153"/>
    <mergeCell ref="B126:B129"/>
    <mergeCell ref="B130:B133"/>
    <mergeCell ref="B134:B137"/>
    <mergeCell ref="B194:B197"/>
    <mergeCell ref="B214:B217"/>
    <mergeCell ref="B206:B209"/>
    <mergeCell ref="B166:B169"/>
    <mergeCell ref="B182:B185"/>
    <mergeCell ref="B218:B221"/>
    <mergeCell ref="B238:B241"/>
    <mergeCell ref="B242:B245"/>
    <mergeCell ref="B222:B225"/>
    <mergeCell ref="B234:B237"/>
    <mergeCell ref="B226:B229"/>
    <mergeCell ref="B230:B233"/>
    <mergeCell ref="G416:G419"/>
    <mergeCell ref="H416:H419"/>
    <mergeCell ref="B254:B257"/>
    <mergeCell ref="B258:B261"/>
    <mergeCell ref="B266:B269"/>
    <mergeCell ref="B290:B293"/>
    <mergeCell ref="B302:B305"/>
    <mergeCell ref="B306:B309"/>
    <mergeCell ref="B298:B301"/>
    <mergeCell ref="B368:B371"/>
    <mergeCell ref="B318:B321"/>
    <mergeCell ref="B416:B419"/>
    <mergeCell ref="C416:C419"/>
    <mergeCell ref="D416:D419"/>
    <mergeCell ref="E416:E419"/>
    <mergeCell ref="B154:B157"/>
    <mergeCell ref="B158:B161"/>
    <mergeCell ref="B162:B165"/>
    <mergeCell ref="C158:C161"/>
    <mergeCell ref="C162:C165"/>
    <mergeCell ref="D158:D161"/>
    <mergeCell ref="D162:D165"/>
    <mergeCell ref="C334:C337"/>
    <mergeCell ref="D334:D337"/>
    <mergeCell ref="E234:E237"/>
    <mergeCell ref="F234:F237"/>
    <mergeCell ref="G234:G237"/>
    <mergeCell ref="B80:B83"/>
    <mergeCell ref="C80:C83"/>
    <mergeCell ref="D80:D83"/>
    <mergeCell ref="E80:E83"/>
    <mergeCell ref="F80:F83"/>
    <mergeCell ref="G80:G83"/>
    <mergeCell ref="H80:H83"/>
    <mergeCell ref="H230:H233"/>
    <mergeCell ref="H226:H229"/>
    <mergeCell ref="B338:B341"/>
    <mergeCell ref="C338:C341"/>
    <mergeCell ref="AJ416:AJ419"/>
    <mergeCell ref="K290:K293"/>
    <mergeCell ref="P290:P293"/>
    <mergeCell ref="Q290:Q293"/>
    <mergeCell ref="R290:R293"/>
    <mergeCell ref="V258:V261"/>
    <mergeCell ref="K302:K305"/>
    <mergeCell ref="P302:P305"/>
    <mergeCell ref="Q302:Q305"/>
    <mergeCell ref="U290:U293"/>
    <mergeCell ref="H420:H423"/>
    <mergeCell ref="I420:I423"/>
    <mergeCell ref="T416:T419"/>
    <mergeCell ref="R266:R269"/>
    <mergeCell ref="U266:U269"/>
    <mergeCell ref="V266:V269"/>
    <mergeCell ref="H290:H293"/>
    <mergeCell ref="I290:I293"/>
    <mergeCell ref="J290:J293"/>
    <mergeCell ref="H266:H269"/>
    <mergeCell ref="AK416:AK419"/>
    <mergeCell ref="B420:B423"/>
    <mergeCell ref="C420:C423"/>
    <mergeCell ref="D420:D423"/>
    <mergeCell ref="E420:E423"/>
    <mergeCell ref="F420:F423"/>
    <mergeCell ref="G420:G423"/>
    <mergeCell ref="Y416:Y419"/>
    <mergeCell ref="F416:F419"/>
    <mergeCell ref="S416:S419"/>
    <mergeCell ref="V290:V293"/>
    <mergeCell ref="R302:R305"/>
    <mergeCell ref="S302:S305"/>
    <mergeCell ref="U318:U321"/>
    <mergeCell ref="T314:T317"/>
    <mergeCell ref="X416:X419"/>
    <mergeCell ref="R306:R309"/>
    <mergeCell ref="S306:S309"/>
    <mergeCell ref="R318:R321"/>
    <mergeCell ref="S318:S321"/>
    <mergeCell ref="T408:T411"/>
    <mergeCell ref="V318:V321"/>
    <mergeCell ref="J416:J419"/>
    <mergeCell ref="H318:H321"/>
    <mergeCell ref="I318:I321"/>
    <mergeCell ref="J318:J321"/>
    <mergeCell ref="K318:K321"/>
    <mergeCell ref="P318:P321"/>
    <mergeCell ref="Q318:Q321"/>
    <mergeCell ref="T318:T321"/>
    <mergeCell ref="U408:U411"/>
    <mergeCell ref="V408:V411"/>
    <mergeCell ref="U416:U419"/>
    <mergeCell ref="V416:V419"/>
    <mergeCell ref="W416:W419"/>
    <mergeCell ref="AJ412:AJ415"/>
    <mergeCell ref="AK412:AK415"/>
    <mergeCell ref="AJ408:AJ411"/>
    <mergeCell ref="AK408:AK411"/>
    <mergeCell ref="W408:W411"/>
    <mergeCell ref="X408:X411"/>
    <mergeCell ref="AJ420:AJ423"/>
    <mergeCell ref="AK420:AK423"/>
    <mergeCell ref="W420:W423"/>
    <mergeCell ref="V218:V221"/>
    <mergeCell ref="T420:T423"/>
    <mergeCell ref="U420:U423"/>
    <mergeCell ref="V420:V423"/>
    <mergeCell ref="B424:B427"/>
    <mergeCell ref="C424:C427"/>
    <mergeCell ref="D424:D427"/>
    <mergeCell ref="E424:E427"/>
    <mergeCell ref="F424:F427"/>
    <mergeCell ref="G424:G427"/>
    <mergeCell ref="R214:R217"/>
    <mergeCell ref="S214:S217"/>
    <mergeCell ref="T214:T217"/>
    <mergeCell ref="U214:U217"/>
    <mergeCell ref="V214:V217"/>
    <mergeCell ref="R218:R221"/>
    <mergeCell ref="S218:S221"/>
    <mergeCell ref="T218:T221"/>
    <mergeCell ref="U218:U221"/>
    <mergeCell ref="I424:I427"/>
    <mergeCell ref="J424:J427"/>
    <mergeCell ref="K424:K427"/>
    <mergeCell ref="P424:P427"/>
    <mergeCell ref="Q424:Q427"/>
    <mergeCell ref="I250:I253"/>
    <mergeCell ref="I266:I269"/>
    <mergeCell ref="K306:K309"/>
    <mergeCell ref="P306:P309"/>
    <mergeCell ref="Q306:Q309"/>
    <mergeCell ref="H242:H245"/>
    <mergeCell ref="I242:I245"/>
    <mergeCell ref="J218:J221"/>
    <mergeCell ref="K218:K221"/>
    <mergeCell ref="P218:P221"/>
    <mergeCell ref="Q218:Q221"/>
    <mergeCell ref="H238:H241"/>
    <mergeCell ref="I238:I241"/>
    <mergeCell ref="J238:J241"/>
    <mergeCell ref="K238:K241"/>
    <mergeCell ref="P238:P241"/>
    <mergeCell ref="Q238:Q241"/>
    <mergeCell ref="J250:J253"/>
    <mergeCell ref="J420:J423"/>
    <mergeCell ref="K420:K423"/>
    <mergeCell ref="P420:P423"/>
    <mergeCell ref="Q420:Q423"/>
    <mergeCell ref="R420:R423"/>
    <mergeCell ref="S420:S423"/>
    <mergeCell ref="Q258:Q261"/>
    <mergeCell ref="R258:R261"/>
    <mergeCell ref="S258:S261"/>
    <mergeCell ref="T254:T257"/>
    <mergeCell ref="K266:K269"/>
    <mergeCell ref="P266:P269"/>
    <mergeCell ref="Q266:Q269"/>
    <mergeCell ref="S266:S269"/>
    <mergeCell ref="T266:T269"/>
    <mergeCell ref="U258:U261"/>
    <mergeCell ref="V254:V257"/>
    <mergeCell ref="H258:H261"/>
    <mergeCell ref="I258:I261"/>
    <mergeCell ref="K416:K419"/>
    <mergeCell ref="P416:P419"/>
    <mergeCell ref="Q416:Q419"/>
    <mergeCell ref="W424:W427"/>
    <mergeCell ref="X424:X427"/>
    <mergeCell ref="Y424:Y427"/>
    <mergeCell ref="D242:D245"/>
    <mergeCell ref="E242:E245"/>
    <mergeCell ref="F242:F245"/>
    <mergeCell ref="D254:D257"/>
    <mergeCell ref="E254:E257"/>
    <mergeCell ref="F254:F257"/>
    <mergeCell ref="E246:E249"/>
    <mergeCell ref="D246:D249"/>
    <mergeCell ref="D250:D253"/>
    <mergeCell ref="E250:E253"/>
    <mergeCell ref="D258:D261"/>
    <mergeCell ref="E258:E261"/>
    <mergeCell ref="F258:F261"/>
    <mergeCell ref="D266:D269"/>
    <mergeCell ref="E266:E269"/>
    <mergeCell ref="F266:F269"/>
    <mergeCell ref="D262:D265"/>
    <mergeCell ref="E262:E265"/>
    <mergeCell ref="F262:F265"/>
    <mergeCell ref="F314:F317"/>
    <mergeCell ref="D290:D293"/>
    <mergeCell ref="E290:E293"/>
    <mergeCell ref="F290:F293"/>
    <mergeCell ref="D302:D305"/>
    <mergeCell ref="E302:E305"/>
    <mergeCell ref="F302:F305"/>
    <mergeCell ref="E310:E313"/>
    <mergeCell ref="F310:F313"/>
    <mergeCell ref="R424:R427"/>
    <mergeCell ref="S424:S427"/>
    <mergeCell ref="D306:D309"/>
    <mergeCell ref="E306:E309"/>
    <mergeCell ref="F306:F309"/>
    <mergeCell ref="F318:F321"/>
    <mergeCell ref="D318:D321"/>
    <mergeCell ref="E318:E321"/>
    <mergeCell ref="D314:D317"/>
    <mergeCell ref="E314:E317"/>
    <mergeCell ref="K254:K257"/>
    <mergeCell ref="P254:P257"/>
    <mergeCell ref="Q254:Q257"/>
    <mergeCell ref="U254:U257"/>
    <mergeCell ref="R416:R419"/>
    <mergeCell ref="R254:R257"/>
    <mergeCell ref="Y408:Y411"/>
    <mergeCell ref="X400:X403"/>
    <mergeCell ref="Y400:Y403"/>
    <mergeCell ref="X392:X395"/>
    <mergeCell ref="Y392:Y395"/>
    <mergeCell ref="X384:X387"/>
    <mergeCell ref="Y384:Y387"/>
    <mergeCell ref="X376:X379"/>
    <mergeCell ref="Y376:Y379"/>
    <mergeCell ref="X368:X371"/>
    <mergeCell ref="Y368:Y371"/>
    <mergeCell ref="Y360:Y363"/>
    <mergeCell ref="V334:V337"/>
    <mergeCell ref="V342:V345"/>
    <mergeCell ref="U334:U337"/>
    <mergeCell ref="U342:U345"/>
    <mergeCell ref="Q342:Q345"/>
    <mergeCell ref="B428:B431"/>
    <mergeCell ref="C428:C431"/>
    <mergeCell ref="D428:D431"/>
    <mergeCell ref="E428:E431"/>
    <mergeCell ref="F428:F431"/>
    <mergeCell ref="G428:G431"/>
    <mergeCell ref="I428:I431"/>
    <mergeCell ref="F178:F181"/>
    <mergeCell ref="G178:G181"/>
    <mergeCell ref="H178:H181"/>
    <mergeCell ref="I178:I181"/>
    <mergeCell ref="F238:F241"/>
    <mergeCell ref="H214:H217"/>
    <mergeCell ref="I214:I217"/>
    <mergeCell ref="H424:H427"/>
    <mergeCell ref="G290:G293"/>
    <mergeCell ref="J178:J181"/>
    <mergeCell ref="K178:K181"/>
    <mergeCell ref="P178:P181"/>
    <mergeCell ref="Q178:Q181"/>
    <mergeCell ref="R178:R181"/>
    <mergeCell ref="S178:S181"/>
    <mergeCell ref="T178:T181"/>
    <mergeCell ref="U178:U181"/>
    <mergeCell ref="V178:V181"/>
    <mergeCell ref="G186:G189"/>
    <mergeCell ref="G194:G197"/>
    <mergeCell ref="G214:G217"/>
    <mergeCell ref="H186:H189"/>
    <mergeCell ref="I186:I189"/>
    <mergeCell ref="J186:J189"/>
    <mergeCell ref="K186:K189"/>
    <mergeCell ref="E186:E189"/>
    <mergeCell ref="F186:F189"/>
    <mergeCell ref="E194:E197"/>
    <mergeCell ref="F194:F197"/>
    <mergeCell ref="D214:D217"/>
    <mergeCell ref="E214:E217"/>
    <mergeCell ref="F214:F217"/>
    <mergeCell ref="D190:D193"/>
    <mergeCell ref="E190:E193"/>
    <mergeCell ref="F190:F193"/>
    <mergeCell ref="I194:I197"/>
    <mergeCell ref="J194:J197"/>
    <mergeCell ref="P194:P197"/>
    <mergeCell ref="J214:J217"/>
    <mergeCell ref="K214:K217"/>
    <mergeCell ref="P214:P217"/>
    <mergeCell ref="J258:J261"/>
    <mergeCell ref="K258:K261"/>
    <mergeCell ref="P258:P261"/>
    <mergeCell ref="U424:U427"/>
    <mergeCell ref="V424:V427"/>
    <mergeCell ref="U186:U189"/>
    <mergeCell ref="V186:V189"/>
    <mergeCell ref="U194:U197"/>
    <mergeCell ref="V194:V197"/>
    <mergeCell ref="R238:R241"/>
    <mergeCell ref="S238:S241"/>
    <mergeCell ref="T238:T241"/>
    <mergeCell ref="U238:U241"/>
    <mergeCell ref="V238:V241"/>
    <mergeCell ref="J242:J245"/>
    <mergeCell ref="K242:K245"/>
    <mergeCell ref="AJ428:AJ431"/>
    <mergeCell ref="AK428:AK431"/>
    <mergeCell ref="R428:R431"/>
    <mergeCell ref="S428:S431"/>
    <mergeCell ref="T428:T431"/>
    <mergeCell ref="U428:U431"/>
    <mergeCell ref="S64:S67"/>
    <mergeCell ref="T64:T67"/>
    <mergeCell ref="V60:V63"/>
    <mergeCell ref="D64:D67"/>
    <mergeCell ref="E64:E67"/>
    <mergeCell ref="F64:F67"/>
    <mergeCell ref="P60:P63"/>
    <mergeCell ref="Q60:Q63"/>
    <mergeCell ref="R60:R63"/>
    <mergeCell ref="S60:S63"/>
    <mergeCell ref="G64:G67"/>
    <mergeCell ref="H64:H67"/>
    <mergeCell ref="I64:I67"/>
    <mergeCell ref="P64:P67"/>
    <mergeCell ref="Q64:Q67"/>
    <mergeCell ref="R64:R67"/>
    <mergeCell ref="G68:G71"/>
    <mergeCell ref="H68:H71"/>
    <mergeCell ref="I68:I71"/>
    <mergeCell ref="P68:P71"/>
    <mergeCell ref="Q68:Q71"/>
    <mergeCell ref="R68:R71"/>
    <mergeCell ref="U68:U71"/>
    <mergeCell ref="V68:V71"/>
    <mergeCell ref="J64:J67"/>
    <mergeCell ref="K64:K67"/>
    <mergeCell ref="J68:J71"/>
    <mergeCell ref="K68:K71"/>
    <mergeCell ref="U64:U67"/>
    <mergeCell ref="V64:V67"/>
    <mergeCell ref="S68:S71"/>
    <mergeCell ref="T68:T71"/>
    <mergeCell ref="J428:J431"/>
    <mergeCell ref="K428:K431"/>
    <mergeCell ref="P428:P431"/>
    <mergeCell ref="Q428:Q431"/>
    <mergeCell ref="X428:X431"/>
    <mergeCell ref="Y428:Y431"/>
    <mergeCell ref="V428:V431"/>
    <mergeCell ref="W428:W431"/>
    <mergeCell ref="T424:T427"/>
    <mergeCell ref="G254:G257"/>
    <mergeCell ref="G258:G261"/>
    <mergeCell ref="P186:P189"/>
    <mergeCell ref="AJ424:AJ427"/>
    <mergeCell ref="AK424:AK427"/>
    <mergeCell ref="X420:X423"/>
    <mergeCell ref="Y420:Y423"/>
    <mergeCell ref="P242:P245"/>
    <mergeCell ref="Q242:Q245"/>
    <mergeCell ref="T242:T245"/>
    <mergeCell ref="U242:U245"/>
    <mergeCell ref="V242:V245"/>
    <mergeCell ref="R242:R245"/>
    <mergeCell ref="S242:S245"/>
    <mergeCell ref="H254:H257"/>
    <mergeCell ref="I254:I257"/>
    <mergeCell ref="J254:J257"/>
    <mergeCell ref="E2365:E2368"/>
    <mergeCell ref="F2365:F2368"/>
    <mergeCell ref="G2365:G2368"/>
    <mergeCell ref="C2254:C2257"/>
    <mergeCell ref="G302:G305"/>
    <mergeCell ref="G306:G309"/>
    <mergeCell ref="G318:G321"/>
    <mergeCell ref="D218:D221"/>
    <mergeCell ref="E218:E221"/>
    <mergeCell ref="F218:F221"/>
    <mergeCell ref="D238:D241"/>
    <mergeCell ref="E238:E241"/>
    <mergeCell ref="G218:G221"/>
    <mergeCell ref="G238:G241"/>
    <mergeCell ref="C178:C181"/>
    <mergeCell ref="D174:D177"/>
    <mergeCell ref="D178:D181"/>
    <mergeCell ref="C186:C189"/>
    <mergeCell ref="C194:C197"/>
    <mergeCell ref="C214:C217"/>
    <mergeCell ref="D186:D189"/>
    <mergeCell ref="D194:D197"/>
    <mergeCell ref="C190:C193"/>
    <mergeCell ref="C206:C209"/>
    <mergeCell ref="J48:J51"/>
    <mergeCell ref="K48:K51"/>
    <mergeCell ref="Q2365:Q2368"/>
    <mergeCell ref="R2365:R2368"/>
    <mergeCell ref="U2365:U2368"/>
    <mergeCell ref="V2365:V2368"/>
    <mergeCell ref="L2365:L2368"/>
    <mergeCell ref="M2365:M2368"/>
    <mergeCell ref="N2365:N2368"/>
    <mergeCell ref="O2365:O2368"/>
    <mergeCell ref="C290:C293"/>
    <mergeCell ref="C302:C305"/>
    <mergeCell ref="C306:C309"/>
    <mergeCell ref="C318:C321"/>
    <mergeCell ref="C2246:C2249"/>
    <mergeCell ref="C2250:C2253"/>
    <mergeCell ref="C2230:C2233"/>
    <mergeCell ref="C2234:C2237"/>
    <mergeCell ref="C2210:C2213"/>
    <mergeCell ref="C652:C655"/>
    <mergeCell ref="C2258:C2261"/>
    <mergeCell ref="C2262:C2265"/>
    <mergeCell ref="C2266:C2269"/>
    <mergeCell ref="C2214:C2217"/>
    <mergeCell ref="C2218:C2221"/>
    <mergeCell ref="C2222:C2225"/>
    <mergeCell ref="C2238:C2241"/>
    <mergeCell ref="C2242:C2245"/>
    <mergeCell ref="C2226:C2229"/>
    <mergeCell ref="C218:C221"/>
    <mergeCell ref="C238:C241"/>
    <mergeCell ref="C242:C245"/>
    <mergeCell ref="C254:C257"/>
    <mergeCell ref="C258:C261"/>
    <mergeCell ref="C266:C269"/>
    <mergeCell ref="C222:C225"/>
    <mergeCell ref="C246:C249"/>
    <mergeCell ref="C230:C233"/>
    <mergeCell ref="C226:C229"/>
    <mergeCell ref="G242:G245"/>
    <mergeCell ref="B48:B51"/>
    <mergeCell ref="D48:D51"/>
    <mergeCell ref="E48:E51"/>
    <mergeCell ref="F48:F51"/>
    <mergeCell ref="G48:G51"/>
    <mergeCell ref="H48:H51"/>
    <mergeCell ref="P48:P51"/>
    <mergeCell ref="Q48:Q51"/>
    <mergeCell ref="R48:R51"/>
    <mergeCell ref="S48:S51"/>
    <mergeCell ref="T48:T51"/>
    <mergeCell ref="U48:U51"/>
    <mergeCell ref="V48:V51"/>
    <mergeCell ref="D56:D59"/>
    <mergeCell ref="E56:E59"/>
    <mergeCell ref="F56:F59"/>
    <mergeCell ref="C48:C51"/>
    <mergeCell ref="C56:C59"/>
    <mergeCell ref="I56:I59"/>
    <mergeCell ref="P56:P59"/>
    <mergeCell ref="Q56:Q59"/>
    <mergeCell ref="R56:R59"/>
    <mergeCell ref="C60:C63"/>
    <mergeCell ref="C64:C67"/>
    <mergeCell ref="C68:C71"/>
    <mergeCell ref="C174:C177"/>
    <mergeCell ref="G56:G59"/>
    <mergeCell ref="K80:K83"/>
    <mergeCell ref="P116:P119"/>
    <mergeCell ref="J100:J103"/>
    <mergeCell ref="K92:K95"/>
    <mergeCell ref="K96:K99"/>
    <mergeCell ref="I100:I103"/>
    <mergeCell ref="I108:I111"/>
    <mergeCell ref="C116:C119"/>
    <mergeCell ref="D116:D119"/>
    <mergeCell ref="E116:E119"/>
    <mergeCell ref="F116:F119"/>
    <mergeCell ref="G116:G119"/>
    <mergeCell ref="H116:H119"/>
    <mergeCell ref="U112:U115"/>
    <mergeCell ref="V112:V115"/>
    <mergeCell ref="U116:U119"/>
    <mergeCell ref="V116:V119"/>
    <mergeCell ref="F68:F71"/>
    <mergeCell ref="E174:E177"/>
    <mergeCell ref="D60:D63"/>
    <mergeCell ref="E60:E63"/>
    <mergeCell ref="F60:F63"/>
    <mergeCell ref="G60:G63"/>
    <mergeCell ref="H60:H63"/>
    <mergeCell ref="I60:I63"/>
    <mergeCell ref="T60:T63"/>
    <mergeCell ref="U60:U63"/>
    <mergeCell ref="S56:S59"/>
    <mergeCell ref="T56:T59"/>
    <mergeCell ref="U56:U59"/>
    <mergeCell ref="V56:V59"/>
    <mergeCell ref="Q150:Q153"/>
    <mergeCell ref="R150:R153"/>
    <mergeCell ref="K134:K137"/>
    <mergeCell ref="P134:P137"/>
    <mergeCell ref="Q134:Q137"/>
    <mergeCell ref="R134:R137"/>
    <mergeCell ref="I2210:I2213"/>
    <mergeCell ref="H2214:H2217"/>
    <mergeCell ref="I2214:I2217"/>
    <mergeCell ref="F2266:F2269"/>
    <mergeCell ref="G2266:G2269"/>
    <mergeCell ref="H2266:H2269"/>
    <mergeCell ref="I2266:I2269"/>
    <mergeCell ref="M644:M647"/>
    <mergeCell ref="L644:L647"/>
    <mergeCell ref="T1411:T1414"/>
    <mergeCell ref="T1407:T1410"/>
    <mergeCell ref="B1411:B1414"/>
    <mergeCell ref="C1411:C1414"/>
    <mergeCell ref="D1411:D1414"/>
    <mergeCell ref="E1411:E1414"/>
    <mergeCell ref="F1411:F1414"/>
    <mergeCell ref="G1411:G1414"/>
    <mergeCell ref="H1411:H1414"/>
    <mergeCell ref="I1411:I1414"/>
    <mergeCell ref="N1411:N1414"/>
    <mergeCell ref="N1407:N1410"/>
    <mergeCell ref="O1407:O1410"/>
    <mergeCell ref="P1407:P1410"/>
    <mergeCell ref="Q1407:Q1410"/>
    <mergeCell ref="R1407:R1410"/>
    <mergeCell ref="S1407:S1410"/>
    <mergeCell ref="B1407:B1410"/>
    <mergeCell ref="C1407:C1410"/>
    <mergeCell ref="D1407:D1410"/>
    <mergeCell ref="E1407:E1410"/>
    <mergeCell ref="F1407:F1410"/>
    <mergeCell ref="G1407:G1410"/>
    <mergeCell ref="R112:R115"/>
    <mergeCell ref="S112:S115"/>
    <mergeCell ref="T112:T115"/>
    <mergeCell ref="H112:H115"/>
    <mergeCell ref="I112:I115"/>
    <mergeCell ref="J112:J115"/>
    <mergeCell ref="K112:K115"/>
    <mergeCell ref="P112:P115"/>
    <mergeCell ref="Q112:Q115"/>
    <mergeCell ref="B112:B115"/>
    <mergeCell ref="C112:C115"/>
    <mergeCell ref="D112:D115"/>
    <mergeCell ref="E112:E115"/>
    <mergeCell ref="F112:F115"/>
    <mergeCell ref="G112:G115"/>
    <mergeCell ref="Q116:Q119"/>
    <mergeCell ref="R116:R119"/>
    <mergeCell ref="S116:S119"/>
    <mergeCell ref="T116:T119"/>
    <mergeCell ref="I116:I119"/>
    <mergeCell ref="J116:J119"/>
    <mergeCell ref="K116:K119"/>
    <mergeCell ref="Q186:Q189"/>
    <mergeCell ref="R186:R189"/>
    <mergeCell ref="S186:S189"/>
    <mergeCell ref="T186:T189"/>
    <mergeCell ref="Q194:Q197"/>
    <mergeCell ref="R194:R197"/>
    <mergeCell ref="S194:S197"/>
    <mergeCell ref="T194:T197"/>
    <mergeCell ref="Q214:Q217"/>
    <mergeCell ref="T1419:T1422"/>
    <mergeCell ref="D904:D907"/>
    <mergeCell ref="E904:E907"/>
    <mergeCell ref="F904:F907"/>
    <mergeCell ref="I1419:I1422"/>
    <mergeCell ref="N1419:N1422"/>
    <mergeCell ref="O1419:O1422"/>
    <mergeCell ref="P1419:P1422"/>
    <mergeCell ref="Q1419:Q1422"/>
    <mergeCell ref="R1419:R1422"/>
    <mergeCell ref="B1419:B1422"/>
    <mergeCell ref="C1419:C1422"/>
    <mergeCell ref="D1419:D1422"/>
    <mergeCell ref="E1419:E1422"/>
    <mergeCell ref="F1419:F1422"/>
    <mergeCell ref="G1419:G1422"/>
    <mergeCell ref="O1427:O1430"/>
    <mergeCell ref="P1427:P1430"/>
    <mergeCell ref="Q1427:Q1430"/>
    <mergeCell ref="R1427:R1430"/>
    <mergeCell ref="S1427:S1430"/>
    <mergeCell ref="T1427:T1430"/>
    <mergeCell ref="T1423:T1426"/>
    <mergeCell ref="B1427:B1430"/>
    <mergeCell ref="C1427:C1430"/>
    <mergeCell ref="D1427:D1430"/>
    <mergeCell ref="E1427:E1430"/>
    <mergeCell ref="F1427:F1430"/>
    <mergeCell ref="G1427:G1430"/>
    <mergeCell ref="H1427:H1430"/>
    <mergeCell ref="I1427:I1430"/>
    <mergeCell ref="N1427:N1430"/>
    <mergeCell ref="N1423:N1426"/>
    <mergeCell ref="O1423:O1426"/>
    <mergeCell ref="P1423:P1426"/>
    <mergeCell ref="Q1423:Q1426"/>
    <mergeCell ref="R1423:R1426"/>
    <mergeCell ref="S1423:S1426"/>
    <mergeCell ref="B1423:B1426"/>
    <mergeCell ref="C1423:C1426"/>
    <mergeCell ref="D1423:D1426"/>
    <mergeCell ref="E1423:E1426"/>
    <mergeCell ref="F1423:F1426"/>
    <mergeCell ref="G1423:G1426"/>
    <mergeCell ref="T1190:T1193"/>
    <mergeCell ref="O1162:O1165"/>
    <mergeCell ref="P1162:P1165"/>
    <mergeCell ref="Q1162:Q1165"/>
    <mergeCell ref="R1162:R1165"/>
    <mergeCell ref="S1162:S1165"/>
    <mergeCell ref="T1158:T1161"/>
    <mergeCell ref="O1130:O1133"/>
    <mergeCell ref="P1130:P1133"/>
    <mergeCell ref="Q1130:Q1133"/>
    <mergeCell ref="R1130:R1133"/>
    <mergeCell ref="S1130:S1133"/>
    <mergeCell ref="T1126:T1129"/>
    <mergeCell ref="T1074:T1077"/>
    <mergeCell ref="H1138:H1141"/>
    <mergeCell ref="I1138:I1141"/>
    <mergeCell ref="J1138:J1141"/>
    <mergeCell ref="G1126:G1129"/>
    <mergeCell ref="H1126:H1129"/>
    <mergeCell ref="I1126:I1129"/>
    <mergeCell ref="J1126:J1129"/>
    <mergeCell ref="S1419:S1422"/>
    <mergeCell ref="O1411:O1414"/>
    <mergeCell ref="P1411:P1414"/>
    <mergeCell ref="Q1411:Q1414"/>
    <mergeCell ref="R1411:R1414"/>
    <mergeCell ref="S1411:S1414"/>
    <mergeCell ref="P1194:P1197"/>
    <mergeCell ref="Q1194:Q1197"/>
    <mergeCell ref="R1194:R1197"/>
    <mergeCell ref="S1194:S1197"/>
    <mergeCell ref="P1146:P1149"/>
    <mergeCell ref="Q1146:Q1149"/>
    <mergeCell ref="R1146:R1149"/>
    <mergeCell ref="S1146:S1149"/>
    <mergeCell ref="P1074:P1077"/>
    <mergeCell ref="Q1074:Q1077"/>
    <mergeCell ref="R1074:R1077"/>
    <mergeCell ref="S1074:S1077"/>
    <mergeCell ref="P1031:P1034"/>
    <mergeCell ref="P1035:P1038"/>
    <mergeCell ref="P1039:P1042"/>
    <mergeCell ref="P1043:P1046"/>
    <mergeCell ref="P1055:P1058"/>
    <mergeCell ref="P1059:P1062"/>
    <mergeCell ref="J1238:J1241"/>
    <mergeCell ref="J1214:J1217"/>
    <mergeCell ref="P1070:P1073"/>
    <mergeCell ref="P1047:P1050"/>
    <mergeCell ref="P1051:P1054"/>
    <mergeCell ref="J1218:J1221"/>
    <mergeCell ref="G1206:G1209"/>
    <mergeCell ref="H1206:H1209"/>
    <mergeCell ref="L904:L907"/>
    <mergeCell ref="M904:M907"/>
    <mergeCell ref="N904:N907"/>
    <mergeCell ref="O904:O907"/>
    <mergeCell ref="P904:P907"/>
    <mergeCell ref="Q904:Q907"/>
    <mergeCell ref="G1130:G1133"/>
    <mergeCell ref="H1130:H1133"/>
    <mergeCell ref="I1130:I1133"/>
    <mergeCell ref="J1130:J1133"/>
    <mergeCell ref="I1206:I1209"/>
    <mergeCell ref="J1206:J1209"/>
    <mergeCell ref="G1210:G1213"/>
    <mergeCell ref="H1210:H1213"/>
    <mergeCell ref="I1210:I1213"/>
    <mergeCell ref="J1210:J1213"/>
    <mergeCell ref="G1198:G1201"/>
    <mergeCell ref="H1198:H1201"/>
    <mergeCell ref="I1198:I1201"/>
    <mergeCell ref="J1198:J1201"/>
    <mergeCell ref="G1202:G1205"/>
    <mergeCell ref="H1202:H1205"/>
    <mergeCell ref="I1202:I1205"/>
    <mergeCell ref="J1202:J1205"/>
    <mergeCell ref="G1190:G1193"/>
    <mergeCell ref="H1190:H1193"/>
    <mergeCell ref="I1190:I1193"/>
    <mergeCell ref="J1190:J1193"/>
    <mergeCell ref="G1194:G1197"/>
    <mergeCell ref="H1194:H1197"/>
    <mergeCell ref="I1194:I1197"/>
    <mergeCell ref="J1194:J1197"/>
    <mergeCell ref="G904:G907"/>
    <mergeCell ref="L900:L903"/>
    <mergeCell ref="M900:M903"/>
    <mergeCell ref="N900:N903"/>
    <mergeCell ref="O900:O903"/>
    <mergeCell ref="P900:P903"/>
    <mergeCell ref="Q900:Q903"/>
    <mergeCell ref="B900:B903"/>
    <mergeCell ref="C900:C903"/>
    <mergeCell ref="D900:D903"/>
    <mergeCell ref="E900:E903"/>
    <mergeCell ref="F900:F903"/>
    <mergeCell ref="G900:G903"/>
    <mergeCell ref="L880:L883"/>
    <mergeCell ref="M880:M883"/>
    <mergeCell ref="N880:N883"/>
    <mergeCell ref="O880:O883"/>
    <mergeCell ref="P880:P883"/>
    <mergeCell ref="Q880:Q883"/>
    <mergeCell ref="B880:B883"/>
    <mergeCell ref="C880:C883"/>
    <mergeCell ref="D880:D883"/>
    <mergeCell ref="E880:E883"/>
    <mergeCell ref="F880:F883"/>
    <mergeCell ref="G880:G883"/>
    <mergeCell ref="M672:M675"/>
    <mergeCell ref="N672:N675"/>
    <mergeCell ref="O672:O675"/>
    <mergeCell ref="P672:P675"/>
    <mergeCell ref="Q672:Q675"/>
    <mergeCell ref="R672:R675"/>
    <mergeCell ref="P668:P671"/>
    <mergeCell ref="Q668:Q671"/>
    <mergeCell ref="R668:R671"/>
    <mergeCell ref="B672:B675"/>
    <mergeCell ref="C672:C675"/>
    <mergeCell ref="D672:D675"/>
    <mergeCell ref="E672:E675"/>
    <mergeCell ref="F672:F675"/>
    <mergeCell ref="G672:G675"/>
    <mergeCell ref="L672:L675"/>
    <mergeCell ref="B876:B879"/>
    <mergeCell ref="C876:C879"/>
    <mergeCell ref="D876:D879"/>
    <mergeCell ref="E876:E879"/>
    <mergeCell ref="F876:F879"/>
    <mergeCell ref="N872:N875"/>
    <mergeCell ref="O872:O875"/>
    <mergeCell ref="P872:P875"/>
    <mergeCell ref="Q872:Q875"/>
    <mergeCell ref="R872:R875"/>
    <mergeCell ref="B888:B891"/>
    <mergeCell ref="C888:C891"/>
    <mergeCell ref="D888:D891"/>
    <mergeCell ref="E888:E891"/>
    <mergeCell ref="F888:F891"/>
    <mergeCell ref="B872:B875"/>
    <mergeCell ref="D872:D875"/>
    <mergeCell ref="E872:E875"/>
    <mergeCell ref="F872:F875"/>
    <mergeCell ref="G872:G875"/>
    <mergeCell ref="L872:L875"/>
    <mergeCell ref="B904:B907"/>
    <mergeCell ref="C904:C907"/>
    <mergeCell ref="R664:R667"/>
    <mergeCell ref="B668:B671"/>
    <mergeCell ref="C668:C671"/>
    <mergeCell ref="D668:D671"/>
    <mergeCell ref="E668:E671"/>
    <mergeCell ref="F668:F671"/>
    <mergeCell ref="L668:L671"/>
    <mergeCell ref="M668:M671"/>
    <mergeCell ref="N668:N671"/>
    <mergeCell ref="O668:O671"/>
    <mergeCell ref="L664:L667"/>
    <mergeCell ref="M664:M667"/>
    <mergeCell ref="N664:N667"/>
    <mergeCell ref="O664:O667"/>
    <mergeCell ref="P664:P667"/>
    <mergeCell ref="Q664:Q667"/>
    <mergeCell ref="B664:B667"/>
    <mergeCell ref="C664:C667"/>
    <mergeCell ref="D664:D667"/>
    <mergeCell ref="E664:E667"/>
    <mergeCell ref="F664:F667"/>
    <mergeCell ref="G664:G667"/>
    <mergeCell ref="R2462:R2465"/>
    <mergeCell ref="B2466:B2469"/>
    <mergeCell ref="C2466:C2469"/>
    <mergeCell ref="D2466:D2469"/>
    <mergeCell ref="E2466:E2469"/>
    <mergeCell ref="F2466:F2469"/>
    <mergeCell ref="G2466:G2469"/>
    <mergeCell ref="L2466:L2469"/>
    <mergeCell ref="M2466:M2469"/>
    <mergeCell ref="N2466:N2469"/>
    <mergeCell ref="L2462:L2465"/>
    <mergeCell ref="M2462:M2465"/>
    <mergeCell ref="N2462:N2465"/>
    <mergeCell ref="O2462:O2465"/>
    <mergeCell ref="P2462:P2465"/>
    <mergeCell ref="Q2462:Q2465"/>
    <mergeCell ref="O2458:O2461"/>
    <mergeCell ref="P2458:P2461"/>
    <mergeCell ref="Q2458:Q2461"/>
    <mergeCell ref="R2458:R2461"/>
    <mergeCell ref="B2462:B2465"/>
    <mergeCell ref="C2462:C2465"/>
    <mergeCell ref="D2462:D2465"/>
    <mergeCell ref="E2462:E2465"/>
    <mergeCell ref="F2462:F2465"/>
    <mergeCell ref="G2462:G2465"/>
    <mergeCell ref="R2440:R2443"/>
    <mergeCell ref="B2458:B2461"/>
    <mergeCell ref="C2458:C2461"/>
    <mergeCell ref="D2458:D2461"/>
    <mergeCell ref="E2458:E2461"/>
    <mergeCell ref="F2458:F2461"/>
    <mergeCell ref="G2458:G2461"/>
    <mergeCell ref="L2458:L2461"/>
    <mergeCell ref="M2458:M2461"/>
    <mergeCell ref="N2458:N2461"/>
    <mergeCell ref="L2440:L2443"/>
    <mergeCell ref="M2440:M2443"/>
    <mergeCell ref="N2440:N2443"/>
    <mergeCell ref="O2440:O2443"/>
    <mergeCell ref="P2440:P2443"/>
    <mergeCell ref="Q2440:Q2443"/>
    <mergeCell ref="B2440:B2443"/>
    <mergeCell ref="C2440:C2443"/>
    <mergeCell ref="D2440:D2443"/>
    <mergeCell ref="E2440:E2443"/>
    <mergeCell ref="F2440:F2443"/>
    <mergeCell ref="G2440:G2443"/>
    <mergeCell ref="B2444:B2447"/>
    <mergeCell ref="C2444:C2447"/>
    <mergeCell ref="D2444:D2447"/>
    <mergeCell ref="E2444:E2447"/>
    <mergeCell ref="F2444:F2447"/>
    <mergeCell ref="G2444:G2447"/>
    <mergeCell ref="L2444:L2447"/>
    <mergeCell ref="M2444:M2447"/>
    <mergeCell ref="N2444:N2447"/>
    <mergeCell ref="O2444:O2447"/>
    <mergeCell ref="P2444:P2447"/>
    <mergeCell ref="Q2444:Q2447"/>
    <mergeCell ref="R2444:R2447"/>
    <mergeCell ref="B2450:B2453"/>
    <mergeCell ref="C2450:C2453"/>
    <mergeCell ref="D2450:D2453"/>
    <mergeCell ref="O2474:O2477"/>
    <mergeCell ref="P2474:P2477"/>
    <mergeCell ref="Q2474:Q2477"/>
    <mergeCell ref="R2474:R2477"/>
    <mergeCell ref="B2478:B2481"/>
    <mergeCell ref="C2478:C2481"/>
    <mergeCell ref="D2478:D2481"/>
    <mergeCell ref="E2478:E2481"/>
    <mergeCell ref="F2478:F2481"/>
    <mergeCell ref="G2478:G2481"/>
    <mergeCell ref="R2470:R2473"/>
    <mergeCell ref="B2474:B2477"/>
    <mergeCell ref="C2474:C2477"/>
    <mergeCell ref="D2474:D2477"/>
    <mergeCell ref="E2474:E2477"/>
    <mergeCell ref="F2474:F2477"/>
    <mergeCell ref="G2474:G2477"/>
    <mergeCell ref="L2474:L2477"/>
    <mergeCell ref="M2474:M2477"/>
    <mergeCell ref="N2474:N2477"/>
    <mergeCell ref="L2470:L2473"/>
    <mergeCell ref="M2470:M2473"/>
    <mergeCell ref="N2470:N2473"/>
    <mergeCell ref="O2470:O2473"/>
    <mergeCell ref="P2470:P2473"/>
    <mergeCell ref="Q2470:Q2473"/>
    <mergeCell ref="O2466:O2469"/>
    <mergeCell ref="P2466:P2469"/>
    <mergeCell ref="Q2466:Q2469"/>
    <mergeCell ref="R2466:R2469"/>
    <mergeCell ref="B2470:B2473"/>
    <mergeCell ref="C2470:C2473"/>
    <mergeCell ref="D2470:D2473"/>
    <mergeCell ref="E2470:E2473"/>
    <mergeCell ref="F2470:F2473"/>
    <mergeCell ref="G2470:G2473"/>
    <mergeCell ref="E2450:E2453"/>
    <mergeCell ref="F2450:F2453"/>
    <mergeCell ref="G2450:G2453"/>
    <mergeCell ref="L2450:L2453"/>
    <mergeCell ref="M2450:M2453"/>
    <mergeCell ref="N2450:N2453"/>
    <mergeCell ref="E2486:E2489"/>
    <mergeCell ref="F2486:F2489"/>
    <mergeCell ref="G2486:G2489"/>
    <mergeCell ref="R2478:R2481"/>
    <mergeCell ref="B2482:B2485"/>
    <mergeCell ref="C2482:C2485"/>
    <mergeCell ref="D2482:D2485"/>
    <mergeCell ref="E2482:E2485"/>
    <mergeCell ref="F2482:F2485"/>
    <mergeCell ref="G2482:G2485"/>
    <mergeCell ref="L2482:L2485"/>
    <mergeCell ref="M2482:M2485"/>
    <mergeCell ref="N2482:N2485"/>
    <mergeCell ref="L2478:L2481"/>
    <mergeCell ref="M2478:M2481"/>
    <mergeCell ref="N2478:N2481"/>
    <mergeCell ref="O2478:O2481"/>
    <mergeCell ref="P2478:P2481"/>
    <mergeCell ref="Q2478:Q2481"/>
    <mergeCell ref="M2502:M2505"/>
    <mergeCell ref="N2502:N2505"/>
    <mergeCell ref="O2502:O2505"/>
    <mergeCell ref="P2502:P2505"/>
    <mergeCell ref="Q2502:Q2505"/>
    <mergeCell ref="O2498:O2501"/>
    <mergeCell ref="P2498:P2501"/>
    <mergeCell ref="Q2498:Q2501"/>
    <mergeCell ref="R2498:R2501"/>
    <mergeCell ref="B2502:B2505"/>
    <mergeCell ref="C2502:C2505"/>
    <mergeCell ref="D2502:D2505"/>
    <mergeCell ref="E2502:E2505"/>
    <mergeCell ref="F2502:F2505"/>
    <mergeCell ref="G2502:G2505"/>
    <mergeCell ref="R2494:R2497"/>
    <mergeCell ref="B2498:B2501"/>
    <mergeCell ref="C2498:C2501"/>
    <mergeCell ref="D2498:D2501"/>
    <mergeCell ref="E2498:E2501"/>
    <mergeCell ref="F2498:F2501"/>
    <mergeCell ref="G2498:G2501"/>
    <mergeCell ref="L2498:L2501"/>
    <mergeCell ref="M2498:M2501"/>
    <mergeCell ref="N2498:N2501"/>
    <mergeCell ref="L2494:L2497"/>
    <mergeCell ref="M2494:M2497"/>
    <mergeCell ref="N2494:N2497"/>
    <mergeCell ref="O2494:O2497"/>
    <mergeCell ref="P2494:P2497"/>
    <mergeCell ref="Q2494:Q2497"/>
    <mergeCell ref="O2490:O2493"/>
    <mergeCell ref="P2490:P2493"/>
    <mergeCell ref="Q2490:Q2493"/>
    <mergeCell ref="R2490:R2493"/>
    <mergeCell ref="B2494:B2497"/>
    <mergeCell ref="C2494:C2497"/>
    <mergeCell ref="D2494:D2497"/>
    <mergeCell ref="E2494:E2497"/>
    <mergeCell ref="F2494:F2497"/>
    <mergeCell ref="G2494:G2497"/>
    <mergeCell ref="Z1023:Z1026"/>
    <mergeCell ref="Z1015:Z1018"/>
    <mergeCell ref="D2275:D2276"/>
    <mergeCell ref="E2275:E2276"/>
    <mergeCell ref="F2275:F2276"/>
    <mergeCell ref="G2275:G2276"/>
    <mergeCell ref="H2275:H2276"/>
    <mergeCell ref="I2275:I2276"/>
    <mergeCell ref="J2275:J2276"/>
    <mergeCell ref="K2275:K2276"/>
    <mergeCell ref="O2514:O2517"/>
    <mergeCell ref="P2514:P2517"/>
    <mergeCell ref="Q2514:Q2517"/>
    <mergeCell ref="R2514:R2517"/>
    <mergeCell ref="R2518:R2521"/>
    <mergeCell ref="B2514:B2517"/>
    <mergeCell ref="C2514:C2517"/>
    <mergeCell ref="D2514:D2517"/>
    <mergeCell ref="E2514:E2517"/>
    <mergeCell ref="F2514:F2517"/>
    <mergeCell ref="G2514:G2517"/>
    <mergeCell ref="L2514:L2517"/>
    <mergeCell ref="M2514:M2517"/>
    <mergeCell ref="N2514:N2517"/>
    <mergeCell ref="L2518:L2521"/>
    <mergeCell ref="M2518:M2521"/>
    <mergeCell ref="N2518:N2521"/>
    <mergeCell ref="O2518:O2521"/>
    <mergeCell ref="P2518:P2521"/>
    <mergeCell ref="Q2518:Q2521"/>
    <mergeCell ref="B2518:B2521"/>
    <mergeCell ref="C2518:C2521"/>
    <mergeCell ref="D2518:D2521"/>
    <mergeCell ref="E2518:E2521"/>
    <mergeCell ref="F2518:F2521"/>
    <mergeCell ref="G2518:G2521"/>
    <mergeCell ref="R2510:R2513"/>
    <mergeCell ref="L2510:L2513"/>
    <mergeCell ref="M2510:M2513"/>
    <mergeCell ref="N2510:N2513"/>
    <mergeCell ref="O2510:O2513"/>
    <mergeCell ref="P2510:P2513"/>
    <mergeCell ref="Q2510:Q2513"/>
    <mergeCell ref="O2506:O2509"/>
    <mergeCell ref="P2506:P2509"/>
    <mergeCell ref="Q2506:Q2509"/>
    <mergeCell ref="R2506:R2509"/>
    <mergeCell ref="B2510:B2513"/>
    <mergeCell ref="C2510:C2513"/>
    <mergeCell ref="D2510:D2513"/>
    <mergeCell ref="E2510:E2513"/>
    <mergeCell ref="F2510:F2513"/>
    <mergeCell ref="G2510:G2513"/>
    <mergeCell ref="R2502:R2505"/>
    <mergeCell ref="B2506:B2509"/>
    <mergeCell ref="C2506:C2509"/>
    <mergeCell ref="D2506:D2509"/>
    <mergeCell ref="E2506:E2509"/>
    <mergeCell ref="F2506:F2509"/>
    <mergeCell ref="G2506:G2509"/>
    <mergeCell ref="L2506:L2509"/>
    <mergeCell ref="M2506:M2509"/>
    <mergeCell ref="N2506:N2509"/>
    <mergeCell ref="L2502:L2505"/>
  </mergeCells>
  <phoneticPr fontId="12" type="noConversion"/>
  <dataValidations count="3">
    <dataValidation type="list" allowBlank="1" showInputMessage="1" showErrorMessage="1" sqref="L680 Q432 M432 H2428:H2447 H1794:H2157 H1494:H1573 J717:J832 H2394:H2426 H2450:H2526 H1577:H1612 H434:H585 H1616:H1679 L1791:L1792 H836:H1011 L1680:L1681 L1613:L1614 L122:L358 L1574:L1575 H1683:H1790 J1251:J1490 L8:L119 J2174:J2273 L360:L432 H682:H714 H588:H679 H1244:H1248 L2158 K1491:K1492 H2160:H2172 H2277:H2392 K1070:K1242 K1015:K1068" xr:uid="{00000000-0002-0000-1000-000000000000}">
      <formula1>$Y$119:$Y$121</formula1>
    </dataValidation>
    <dataValidation type="list" allowBlank="1" showInputMessage="1" showErrorMessage="1" sqref="H586" xr:uid="{00000000-0002-0000-1000-000001000000}">
      <formula1>$Y$210:$Y$213</formula1>
    </dataValidation>
    <dataValidation type="list" allowBlank="1" showInputMessage="1" showErrorMessage="1" sqref="J2274:K2274" xr:uid="{00000000-0002-0000-1000-000002000000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14" orientation="landscape" r:id="rId1"/>
  <rowBreaks count="3" manualBreakCount="3">
    <brk id="285" min="1" max="16" man="1"/>
    <brk id="1792" min="1" max="16" man="1"/>
    <brk id="2172" min="1" max="16" man="1"/>
  </rowBreaks>
  <colBreaks count="1" manualBreakCount="1">
    <brk id="11" min="1" max="2295" man="1"/>
  </col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A1:K52"/>
  <sheetViews>
    <sheetView showGridLines="0" topLeftCell="A4" zoomScale="90" zoomScaleNormal="90" workbookViewId="0">
      <selection activeCell="D16" sqref="D16"/>
    </sheetView>
  </sheetViews>
  <sheetFormatPr defaultColWidth="8.85546875" defaultRowHeight="12.75"/>
  <cols>
    <col min="1" max="1" width="37.140625" customWidth="1"/>
    <col min="2" max="2" width="21.140625" customWidth="1"/>
    <col min="3" max="3" width="23.85546875" customWidth="1"/>
    <col min="4" max="4" width="20.42578125" customWidth="1"/>
    <col min="5" max="5" width="18.7109375" customWidth="1"/>
    <col min="6" max="6" width="19.85546875" bestFit="1" customWidth="1"/>
    <col min="7" max="7" width="17.85546875" bestFit="1" customWidth="1"/>
    <col min="8" max="10" width="16.42578125" bestFit="1" customWidth="1"/>
    <col min="11" max="11" width="14.42578125" bestFit="1" customWidth="1"/>
  </cols>
  <sheetData>
    <row r="1" spans="1:11" ht="24" customHeight="1" thickBot="1">
      <c r="A1" s="942" t="s">
        <v>476</v>
      </c>
      <c r="B1" s="943"/>
      <c r="C1" s="943"/>
      <c r="D1" s="943"/>
      <c r="E1" s="943"/>
      <c r="F1" s="943"/>
      <c r="G1" s="944"/>
    </row>
    <row r="2" spans="1:11" ht="21" customHeight="1" thickBot="1"/>
    <row r="3" spans="1:11" ht="20.25" customHeight="1" thickBot="1">
      <c r="A3" s="193"/>
      <c r="B3" s="192" t="s">
        <v>477</v>
      </c>
      <c r="C3" s="192" t="s">
        <v>478</v>
      </c>
      <c r="D3" s="192" t="s">
        <v>479</v>
      </c>
      <c r="E3" s="177"/>
      <c r="F3" s="177"/>
    </row>
    <row r="4" spans="1:11" ht="15.75">
      <c r="A4" s="189" t="s">
        <v>288</v>
      </c>
      <c r="B4" s="190"/>
      <c r="C4" s="190"/>
      <c r="D4" s="190"/>
      <c r="E4" s="177"/>
      <c r="F4" s="945" t="s">
        <v>396</v>
      </c>
      <c r="G4" s="945"/>
      <c r="I4" s="164" t="s">
        <v>402</v>
      </c>
      <c r="J4" s="238">
        <v>0.9</v>
      </c>
    </row>
    <row r="5" spans="1:11" ht="15.75">
      <c r="A5" s="178" t="s">
        <v>289</v>
      </c>
      <c r="B5" s="179" t="s">
        <v>290</v>
      </c>
      <c r="C5" s="179" t="s">
        <v>291</v>
      </c>
      <c r="D5" s="179" t="s">
        <v>292</v>
      </c>
      <c r="E5" s="177"/>
      <c r="F5" s="243" t="s">
        <v>401</v>
      </c>
      <c r="G5" s="243" t="s">
        <v>400</v>
      </c>
      <c r="H5" s="243" t="s">
        <v>399</v>
      </c>
      <c r="I5" s="243" t="s">
        <v>397</v>
      </c>
      <c r="J5" s="243" t="s">
        <v>398</v>
      </c>
      <c r="K5" s="239"/>
    </row>
    <row r="6" spans="1:11" ht="15.75">
      <c r="A6" s="178" t="s">
        <v>293</v>
      </c>
      <c r="B6" s="180">
        <v>3326146</v>
      </c>
      <c r="C6" s="180">
        <v>2275190</v>
      </c>
      <c r="D6" s="180">
        <v>227719</v>
      </c>
      <c r="E6" s="177"/>
      <c r="F6" s="241">
        <v>1000000</v>
      </c>
      <c r="G6" s="241">
        <v>750000</v>
      </c>
      <c r="H6" s="241">
        <v>75000</v>
      </c>
      <c r="I6" s="241">
        <v>48000</v>
      </c>
      <c r="J6" s="241">
        <v>24000</v>
      </c>
      <c r="K6" s="240"/>
    </row>
    <row r="7" spans="1:11" ht="15.75">
      <c r="A7" s="178" t="s">
        <v>294</v>
      </c>
      <c r="B7" s="179">
        <v>2800</v>
      </c>
      <c r="C7" s="179">
        <v>1900</v>
      </c>
      <c r="D7" s="179">
        <v>190</v>
      </c>
      <c r="E7" s="177"/>
      <c r="F7" s="242">
        <f>F6*$J$4</f>
        <v>900000</v>
      </c>
      <c r="G7" s="242">
        <f>G6*$J$4</f>
        <v>675000</v>
      </c>
      <c r="H7" s="242">
        <f>H6*$J$4</f>
        <v>67500</v>
      </c>
      <c r="I7" s="242">
        <f>I6*$J$4</f>
        <v>43200</v>
      </c>
      <c r="J7" s="242">
        <f>J6*$J$4</f>
        <v>21600</v>
      </c>
    </row>
    <row r="8" spans="1:11" ht="15.75">
      <c r="A8" s="178" t="s">
        <v>295</v>
      </c>
      <c r="B8" s="179">
        <v>14</v>
      </c>
      <c r="C8" s="179">
        <v>10</v>
      </c>
      <c r="D8" s="179">
        <v>1</v>
      </c>
      <c r="E8" s="177"/>
    </row>
    <row r="9" spans="1:11" ht="15.75">
      <c r="A9" s="178" t="s">
        <v>296</v>
      </c>
      <c r="B9" s="242">
        <f>F7</f>
        <v>900000</v>
      </c>
      <c r="C9" s="242">
        <f>G7</f>
        <v>675000</v>
      </c>
      <c r="D9" s="242">
        <f>H7</f>
        <v>67500</v>
      </c>
      <c r="E9" s="177"/>
      <c r="F9" s="945" t="s">
        <v>338</v>
      </c>
      <c r="G9" s="945"/>
      <c r="H9" s="165">
        <v>0.12</v>
      </c>
    </row>
    <row r="10" spans="1:11" ht="15.75">
      <c r="A10" s="178" t="s">
        <v>337</v>
      </c>
      <c r="B10" s="180">
        <f>F11</f>
        <v>399137.51999999996</v>
      </c>
      <c r="C10" s="180">
        <f>G11</f>
        <v>273022.8</v>
      </c>
      <c r="D10" s="180">
        <f>H11</f>
        <v>27326.28</v>
      </c>
      <c r="E10" s="177"/>
      <c r="F10" s="236" t="s">
        <v>339</v>
      </c>
      <c r="G10" s="236" t="s">
        <v>340</v>
      </c>
      <c r="H10" s="236" t="s">
        <v>341</v>
      </c>
    </row>
    <row r="11" spans="1:11" ht="15.75">
      <c r="A11" s="178" t="s">
        <v>297</v>
      </c>
      <c r="B11" s="179">
        <v>130000</v>
      </c>
      <c r="C11" s="179">
        <v>95000</v>
      </c>
      <c r="D11" s="179">
        <v>9500</v>
      </c>
      <c r="E11" s="177"/>
      <c r="F11" s="235">
        <f>B6*$H$9</f>
        <v>399137.51999999996</v>
      </c>
      <c r="G11" s="235">
        <f>C6*$H$9</f>
        <v>273022.8</v>
      </c>
      <c r="H11" s="235">
        <f>D6*$H$9</f>
        <v>27326.28</v>
      </c>
    </row>
    <row r="12" spans="1:11" ht="22.5" customHeight="1">
      <c r="A12" s="178" t="s">
        <v>298</v>
      </c>
      <c r="B12" s="184">
        <f>B6+B9+B10</f>
        <v>4625283.5199999996</v>
      </c>
      <c r="C12" s="184">
        <f>C6+C9+C10</f>
        <v>3223212.8</v>
      </c>
      <c r="D12" s="184">
        <f>D6+D9+D10</f>
        <v>322545.28000000003</v>
      </c>
      <c r="E12" s="181"/>
      <c r="F12" s="182"/>
    </row>
    <row r="14" spans="1:11" ht="13.5" thickBot="1"/>
    <row r="15" spans="1:11" ht="19.5" customHeight="1" thickBot="1">
      <c r="A15" s="191"/>
      <c r="B15" s="192" t="s">
        <v>480</v>
      </c>
      <c r="C15" s="192"/>
      <c r="D15" s="192" t="s">
        <v>481</v>
      </c>
      <c r="E15" s="192"/>
      <c r="F15" s="177"/>
    </row>
    <row r="16" spans="1:11" ht="18">
      <c r="A16" s="189" t="s">
        <v>288</v>
      </c>
      <c r="B16" s="190"/>
      <c r="C16" s="190"/>
      <c r="D16" s="190"/>
      <c r="E16" s="190"/>
      <c r="F16" s="183"/>
    </row>
    <row r="17" spans="1:7" ht="18">
      <c r="A17" s="178" t="s">
        <v>289</v>
      </c>
      <c r="B17" s="179" t="s">
        <v>299</v>
      </c>
      <c r="C17" s="179"/>
      <c r="D17" s="179" t="s">
        <v>300</v>
      </c>
      <c r="E17" s="179"/>
      <c r="F17" s="183"/>
    </row>
    <row r="18" spans="1:7" ht="24" customHeight="1">
      <c r="A18" s="178" t="s">
        <v>293</v>
      </c>
      <c r="B18" s="180">
        <v>77669</v>
      </c>
      <c r="C18" s="180"/>
      <c r="D18" s="180">
        <v>155538</v>
      </c>
      <c r="E18" s="180"/>
      <c r="F18" s="183"/>
      <c r="G18" s="237"/>
    </row>
    <row r="19" spans="1:7" ht="18">
      <c r="A19" s="178" t="s">
        <v>294</v>
      </c>
      <c r="B19" s="179">
        <v>60</v>
      </c>
      <c r="C19" s="179"/>
      <c r="D19" s="179">
        <v>120</v>
      </c>
      <c r="E19" s="179"/>
      <c r="F19" s="183"/>
      <c r="G19" s="237"/>
    </row>
    <row r="20" spans="1:7" ht="18">
      <c r="A20" s="178" t="s">
        <v>301</v>
      </c>
      <c r="B20" s="179">
        <v>1</v>
      </c>
      <c r="C20" s="179"/>
      <c r="D20" s="179">
        <v>2</v>
      </c>
      <c r="E20" s="179"/>
      <c r="F20" s="183"/>
    </row>
    <row r="21" spans="1:7" ht="18">
      <c r="A21" s="178" t="s">
        <v>296</v>
      </c>
      <c r="B21" s="242">
        <f>J7</f>
        <v>21600</v>
      </c>
      <c r="C21" s="242"/>
      <c r="D21" s="242">
        <f>I7</f>
        <v>43200</v>
      </c>
      <c r="E21" s="242"/>
      <c r="F21" s="183"/>
    </row>
    <row r="22" spans="1:7" ht="18">
      <c r="A22" s="178" t="s">
        <v>297</v>
      </c>
      <c r="B22" s="179">
        <v>2700</v>
      </c>
      <c r="C22" s="179"/>
      <c r="D22" s="179">
        <v>6000</v>
      </c>
      <c r="E22" s="179"/>
      <c r="F22" s="183"/>
    </row>
    <row r="23" spans="1:7" ht="25.5" customHeight="1">
      <c r="A23" s="178" t="s">
        <v>298</v>
      </c>
      <c r="B23" s="184">
        <f>B18+B21</f>
        <v>99269</v>
      </c>
      <c r="C23" s="184"/>
      <c r="D23" s="184">
        <f>D18+D21</f>
        <v>198738</v>
      </c>
      <c r="E23" s="184"/>
      <c r="F23" s="183"/>
    </row>
    <row r="24" spans="1:7" ht="18">
      <c r="A24" s="185"/>
      <c r="B24" s="186"/>
      <c r="C24" s="186"/>
      <c r="D24" s="186"/>
      <c r="E24" s="186"/>
      <c r="F24" s="183"/>
    </row>
    <row r="25" spans="1:7" ht="13.5" thickBot="1"/>
    <row r="26" spans="1:7" ht="16.5" thickBot="1">
      <c r="A26" s="178" t="s">
        <v>302</v>
      </c>
      <c r="B26" s="178"/>
      <c r="C26" s="187"/>
      <c r="D26" s="188">
        <f>SUM(B12+C12+D12+B23+C23+D23+E23)</f>
        <v>8469048.5999999996</v>
      </c>
    </row>
    <row r="49" spans="1:1">
      <c r="A49" s="163" t="s">
        <v>392</v>
      </c>
    </row>
    <row r="50" spans="1:1">
      <c r="A50" s="163" t="s">
        <v>393</v>
      </c>
    </row>
    <row r="51" spans="1:1">
      <c r="A51" s="163" t="s">
        <v>394</v>
      </c>
    </row>
    <row r="52" spans="1:1">
      <c r="A52" s="163" t="s">
        <v>395</v>
      </c>
    </row>
  </sheetData>
  <mergeCells count="3">
    <mergeCell ref="A1:G1"/>
    <mergeCell ref="F4:G4"/>
    <mergeCell ref="F9:G9"/>
  </mergeCells>
  <printOptions horizontalCentered="1"/>
  <pageMargins left="0.39370078740157483" right="0.39370078740157483" top="0.19685039370078741" bottom="0.19685039370078741" header="0.51181102362204722" footer="0.51181102362204722"/>
  <pageSetup paperSize="9" orientation="landscape" horizontalDpi="4294967294" verticalDpi="300"/>
  <headerFooter alignWithMargins="0">
    <oddFooter>&amp;L&amp;8&amp;F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21"/>
  <dimension ref="A3:F29"/>
  <sheetViews>
    <sheetView workbookViewId="0">
      <selection activeCell="B3" sqref="B3:E28"/>
    </sheetView>
  </sheetViews>
  <sheetFormatPr defaultColWidth="8.85546875" defaultRowHeight="12.75"/>
  <cols>
    <col min="1" max="1" width="8.85546875" customWidth="1"/>
    <col min="2" max="2" width="45.7109375" customWidth="1"/>
    <col min="3" max="3" width="7.7109375" customWidth="1"/>
    <col min="4" max="4" width="11.7109375" customWidth="1"/>
    <col min="5" max="5" width="9.85546875" customWidth="1"/>
  </cols>
  <sheetData>
    <row r="3" spans="1:6" ht="38.25">
      <c r="A3" s="162"/>
      <c r="B3" s="175" t="s">
        <v>264</v>
      </c>
      <c r="C3" s="173" t="s">
        <v>260</v>
      </c>
      <c r="D3" s="172" t="s">
        <v>262</v>
      </c>
      <c r="E3" s="174" t="s">
        <v>263</v>
      </c>
    </row>
    <row r="4" spans="1:6" ht="38.25">
      <c r="B4" s="174" t="s">
        <v>261</v>
      </c>
      <c r="C4" s="176">
        <v>4</v>
      </c>
      <c r="D4" s="176">
        <v>41</v>
      </c>
      <c r="E4" s="176">
        <v>10</v>
      </c>
      <c r="F4" s="176"/>
    </row>
    <row r="5" spans="1:6" ht="38.25">
      <c r="B5" s="174" t="s">
        <v>261</v>
      </c>
      <c r="C5" s="176">
        <v>4</v>
      </c>
      <c r="D5" s="176">
        <v>41</v>
      </c>
      <c r="E5" s="176">
        <v>20</v>
      </c>
    </row>
    <row r="6" spans="1:6" ht="38.25">
      <c r="B6" s="174" t="s">
        <v>261</v>
      </c>
      <c r="C6" s="176">
        <v>4</v>
      </c>
      <c r="D6" s="176">
        <v>41</v>
      </c>
      <c r="E6" s="176">
        <v>30</v>
      </c>
    </row>
    <row r="7" spans="1:6" ht="38.25">
      <c r="B7" s="174" t="s">
        <v>261</v>
      </c>
      <c r="C7" s="176">
        <v>4</v>
      </c>
      <c r="D7" s="176">
        <v>41</v>
      </c>
      <c r="E7" s="176">
        <v>50</v>
      </c>
    </row>
    <row r="8" spans="1:6" ht="38.25">
      <c r="B8" s="174" t="s">
        <v>261</v>
      </c>
      <c r="C8" s="176">
        <v>4</v>
      </c>
      <c r="D8" s="176">
        <v>51</v>
      </c>
      <c r="E8" s="176">
        <v>100</v>
      </c>
    </row>
    <row r="9" spans="1:6" ht="38.25">
      <c r="B9" s="174" t="s">
        <v>265</v>
      </c>
      <c r="C9" s="176">
        <v>6</v>
      </c>
      <c r="D9" s="176">
        <v>51</v>
      </c>
      <c r="E9" s="176">
        <v>10</v>
      </c>
    </row>
    <row r="10" spans="1:6" ht="38.25">
      <c r="B10" s="174" t="s">
        <v>265</v>
      </c>
      <c r="C10" s="176">
        <v>6</v>
      </c>
      <c r="D10" s="176">
        <v>51</v>
      </c>
      <c r="E10" s="176">
        <v>20</v>
      </c>
    </row>
    <row r="11" spans="1:6" ht="38.25">
      <c r="B11" s="174" t="s">
        <v>265</v>
      </c>
      <c r="C11" s="176">
        <v>6</v>
      </c>
      <c r="D11" s="176">
        <v>51</v>
      </c>
      <c r="E11" s="176">
        <v>30</v>
      </c>
    </row>
    <row r="12" spans="1:6" ht="38.25">
      <c r="B12" s="174" t="s">
        <v>265</v>
      </c>
      <c r="C12" s="176">
        <v>6</v>
      </c>
      <c r="D12" s="176">
        <v>51</v>
      </c>
      <c r="E12" s="176">
        <v>50</v>
      </c>
    </row>
    <row r="13" spans="1:6" ht="38.25">
      <c r="B13" s="174" t="s">
        <v>265</v>
      </c>
      <c r="C13" s="176">
        <v>6</v>
      </c>
      <c r="D13" s="176">
        <v>51</v>
      </c>
      <c r="E13" s="176">
        <v>100</v>
      </c>
    </row>
    <row r="14" spans="1:6" ht="38.25">
      <c r="B14" s="174" t="s">
        <v>266</v>
      </c>
      <c r="C14" s="176">
        <v>10</v>
      </c>
      <c r="D14" s="176">
        <v>71</v>
      </c>
      <c r="E14" s="176">
        <v>10</v>
      </c>
    </row>
    <row r="15" spans="1:6" ht="38.25">
      <c r="B15" s="174" t="s">
        <v>266</v>
      </c>
      <c r="C15" s="176">
        <v>10</v>
      </c>
      <c r="D15" s="176">
        <v>71</v>
      </c>
      <c r="E15" s="176">
        <v>20</v>
      </c>
    </row>
    <row r="16" spans="1:6" ht="38.25">
      <c r="B16" s="174" t="s">
        <v>266</v>
      </c>
      <c r="C16" s="176">
        <v>10</v>
      </c>
      <c r="D16" s="176">
        <v>71</v>
      </c>
      <c r="E16" s="176">
        <v>30</v>
      </c>
    </row>
    <row r="17" spans="2:5" ht="38.25">
      <c r="B17" s="174" t="s">
        <v>266</v>
      </c>
      <c r="C17" s="176">
        <v>10</v>
      </c>
      <c r="D17" s="176">
        <v>71</v>
      </c>
      <c r="E17" s="176">
        <v>50</v>
      </c>
    </row>
    <row r="18" spans="2:5" ht="38.25">
      <c r="B18" s="174" t="s">
        <v>266</v>
      </c>
      <c r="C18" s="176">
        <v>10</v>
      </c>
      <c r="D18" s="176">
        <v>71</v>
      </c>
      <c r="E18" s="176">
        <v>100</v>
      </c>
    </row>
    <row r="19" spans="2:5" ht="38.25">
      <c r="B19" s="174" t="s">
        <v>267</v>
      </c>
      <c r="C19" s="176">
        <v>16</v>
      </c>
      <c r="D19" s="176">
        <v>93</v>
      </c>
      <c r="E19" s="176">
        <v>10</v>
      </c>
    </row>
    <row r="20" spans="2:5" ht="38.25">
      <c r="B20" s="174" t="s">
        <v>267</v>
      </c>
      <c r="C20" s="176">
        <v>16</v>
      </c>
      <c r="D20" s="176">
        <v>93</v>
      </c>
      <c r="E20" s="176">
        <v>20</v>
      </c>
    </row>
    <row r="21" spans="2:5" ht="38.25">
      <c r="B21" s="174" t="s">
        <v>267</v>
      </c>
      <c r="C21" s="176">
        <v>16</v>
      </c>
      <c r="D21" s="176">
        <v>93</v>
      </c>
      <c r="E21" s="176">
        <v>30</v>
      </c>
    </row>
    <row r="22" spans="2:5" ht="38.25">
      <c r="B22" s="174" t="s">
        <v>267</v>
      </c>
      <c r="C22" s="176">
        <v>16</v>
      </c>
      <c r="D22" s="176">
        <v>93</v>
      </c>
      <c r="E22" s="176">
        <v>50</v>
      </c>
    </row>
    <row r="23" spans="2:5" ht="38.25">
      <c r="B23" s="174" t="s">
        <v>267</v>
      </c>
      <c r="C23" s="176">
        <v>16</v>
      </c>
      <c r="D23" s="176">
        <v>93</v>
      </c>
      <c r="E23" s="176">
        <v>100</v>
      </c>
    </row>
    <row r="24" spans="2:5" ht="38.25">
      <c r="B24" s="174" t="s">
        <v>268</v>
      </c>
      <c r="C24" s="176">
        <v>25</v>
      </c>
      <c r="D24" s="176">
        <v>123</v>
      </c>
      <c r="E24" s="176">
        <v>10</v>
      </c>
    </row>
    <row r="25" spans="2:5" ht="38.25">
      <c r="B25" s="174" t="s">
        <v>268</v>
      </c>
      <c r="C25" s="176">
        <v>25</v>
      </c>
      <c r="D25" s="176">
        <v>123</v>
      </c>
      <c r="E25" s="176">
        <v>20</v>
      </c>
    </row>
    <row r="26" spans="2:5" ht="38.25">
      <c r="B26" s="174" t="s">
        <v>268</v>
      </c>
      <c r="C26" s="176">
        <v>25</v>
      </c>
      <c r="D26" s="176">
        <v>123</v>
      </c>
      <c r="E26" s="176">
        <v>30</v>
      </c>
    </row>
    <row r="27" spans="2:5" ht="38.25">
      <c r="B27" s="174" t="s">
        <v>268</v>
      </c>
      <c r="C27" s="176">
        <v>25</v>
      </c>
      <c r="D27" s="176">
        <v>123</v>
      </c>
      <c r="E27" s="176">
        <v>50</v>
      </c>
    </row>
    <row r="28" spans="2:5" ht="38.25">
      <c r="B28" s="174" t="s">
        <v>268</v>
      </c>
      <c r="C28" s="176">
        <v>25</v>
      </c>
      <c r="D28" s="176">
        <v>123</v>
      </c>
      <c r="E28" s="176">
        <v>100</v>
      </c>
    </row>
    <row r="29" spans="2:5">
      <c r="C29" s="17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F14"/>
  <sheetViews>
    <sheetView showGridLines="0" workbookViewId="0">
      <selection activeCell="D9" sqref="D9"/>
    </sheetView>
  </sheetViews>
  <sheetFormatPr defaultColWidth="8.85546875" defaultRowHeight="12.75"/>
  <cols>
    <col min="1" max="1" width="10.7109375" customWidth="1"/>
    <col min="2" max="2" width="15.85546875" bestFit="1" customWidth="1"/>
    <col min="3" max="3" width="15.7109375" customWidth="1"/>
    <col min="4" max="4" width="20.7109375" customWidth="1"/>
    <col min="5" max="5" width="8.85546875" customWidth="1"/>
    <col min="6" max="6" width="1.42578125" customWidth="1"/>
  </cols>
  <sheetData>
    <row r="1" spans="1:6" ht="18">
      <c r="A1" s="609" t="s">
        <v>162</v>
      </c>
      <c r="B1" s="601"/>
      <c r="C1" s="601"/>
      <c r="D1" s="601"/>
      <c r="E1" s="601"/>
      <c r="F1" s="610"/>
    </row>
    <row r="2" spans="1:6" ht="8.1" customHeight="1">
      <c r="A2" s="116"/>
      <c r="B2" s="140"/>
      <c r="C2" s="140"/>
      <c r="D2" s="140"/>
      <c r="E2" s="121"/>
      <c r="F2" s="118"/>
    </row>
    <row r="3" spans="1:6" ht="15" customHeight="1">
      <c r="A3" s="611" t="s">
        <v>153</v>
      </c>
      <c r="B3" s="602"/>
      <c r="C3" s="602"/>
      <c r="D3" s="602"/>
      <c r="E3" s="602"/>
      <c r="F3" s="612"/>
    </row>
    <row r="4" spans="1:6" ht="8.1" customHeight="1">
      <c r="A4" s="116"/>
      <c r="B4" s="140"/>
      <c r="C4" s="140"/>
      <c r="D4" s="140"/>
      <c r="E4" s="121"/>
      <c r="F4" s="118"/>
    </row>
    <row r="5" spans="1:6">
      <c r="A5" s="141" t="s">
        <v>163</v>
      </c>
      <c r="B5" s="142"/>
      <c r="C5" s="143"/>
      <c r="D5" s="143"/>
      <c r="E5" s="143"/>
      <c r="F5" s="144"/>
    </row>
    <row r="6" spans="1:6" ht="17.25" customHeight="1">
      <c r="A6" s="613" t="str">
        <f>Objeto!C8</f>
        <v>EXECUÇÃO DE SERVIÇOS DEINSTALAÇÃO DE PAINEL SOLAR</v>
      </c>
      <c r="B6" s="614"/>
      <c r="C6" s="614"/>
      <c r="D6" s="614"/>
      <c r="E6" s="614"/>
      <c r="F6" s="615"/>
    </row>
    <row r="7" spans="1:6">
      <c r="A7" s="116"/>
      <c r="B7" s="121"/>
      <c r="C7" s="121"/>
      <c r="D7" s="121"/>
      <c r="E7" s="121"/>
      <c r="F7" s="118"/>
    </row>
    <row r="8" spans="1:6">
      <c r="A8" s="116"/>
      <c r="B8" s="145" t="s">
        <v>164</v>
      </c>
      <c r="C8" s="145" t="s">
        <v>165</v>
      </c>
      <c r="D8" s="145" t="s">
        <v>166</v>
      </c>
      <c r="E8" s="121"/>
      <c r="F8" s="118"/>
    </row>
    <row r="9" spans="1:6">
      <c r="A9" s="116"/>
      <c r="B9" s="157" t="s">
        <v>180</v>
      </c>
      <c r="C9" s="146">
        <v>1</v>
      </c>
      <c r="D9" s="147" t="e">
        <f>C9*D11</f>
        <v>#REF!</v>
      </c>
      <c r="E9" s="121"/>
      <c r="F9" s="118"/>
    </row>
    <row r="10" spans="1:6">
      <c r="A10" s="116"/>
      <c r="B10" s="157"/>
      <c r="C10" s="146"/>
      <c r="D10" s="147"/>
      <c r="E10" s="121"/>
      <c r="F10" s="118"/>
    </row>
    <row r="11" spans="1:6" ht="20.100000000000001" customHeight="1">
      <c r="A11" s="116"/>
      <c r="B11" s="148" t="s">
        <v>159</v>
      </c>
      <c r="C11" s="149">
        <f>SUM(C10:C10)</f>
        <v>0</v>
      </c>
      <c r="D11" s="133" t="e">
        <f>Preços!I75</f>
        <v>#REF!</v>
      </c>
      <c r="E11" s="121"/>
      <c r="F11" s="118"/>
    </row>
    <row r="12" spans="1:6" ht="28.5" customHeight="1" thickBot="1">
      <c r="A12" s="134"/>
      <c r="B12" s="135"/>
      <c r="C12" s="600"/>
      <c r="D12" s="600"/>
      <c r="E12" s="600"/>
      <c r="F12" s="616"/>
    </row>
    <row r="13" spans="1:6" ht="39.950000000000003" customHeight="1">
      <c r="B13" s="137"/>
      <c r="C13" s="138"/>
      <c r="D13" s="138"/>
    </row>
    <row r="14" spans="1:6">
      <c r="B14" s="138"/>
      <c r="C14" s="138"/>
      <c r="D14" s="138"/>
    </row>
  </sheetData>
  <mergeCells count="4">
    <mergeCell ref="A1:F1"/>
    <mergeCell ref="A3:F3"/>
    <mergeCell ref="A6:F6"/>
    <mergeCell ref="C12:F12"/>
  </mergeCells>
  <phoneticPr fontId="18" type="noConversion"/>
  <printOptions horizontalCentered="1" verticalCentered="1"/>
  <pageMargins left="0.59055118110236227" right="0.59055118110236227" top="0.78740157480314965" bottom="0.78740157480314965" header="0.78740157480314965" footer="0.78740157480314965"/>
  <pageSetup paperSize="9" orientation="portrait" horizontalDpi="4294967294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tabColor indexed="40"/>
    <pageSetUpPr autoPageBreaks="0"/>
  </sheetPr>
  <dimension ref="A1:DM90"/>
  <sheetViews>
    <sheetView topLeftCell="A22" zoomScale="95" zoomScaleNormal="95" zoomScaleSheetLayoutView="100" workbookViewId="0">
      <selection activeCell="I51" sqref="I51"/>
    </sheetView>
  </sheetViews>
  <sheetFormatPr defaultColWidth="11.42578125" defaultRowHeight="12.75"/>
  <cols>
    <col min="1" max="1" width="0.85546875" style="11" customWidth="1"/>
    <col min="2" max="2" width="22" style="11" customWidth="1"/>
    <col min="3" max="3" width="7.42578125" style="11" customWidth="1"/>
    <col min="4" max="4" width="12" style="11" customWidth="1"/>
    <col min="5" max="5" width="6.85546875" style="11" customWidth="1"/>
    <col min="6" max="6" width="16.140625" style="12" bestFit="1" customWidth="1"/>
    <col min="7" max="7" width="8.85546875" style="11" customWidth="1"/>
    <col min="8" max="8" width="11" style="11" customWidth="1"/>
    <col min="9" max="9" width="9.7109375" style="11" customWidth="1"/>
    <col min="10" max="10" width="18.42578125" style="11" customWidth="1"/>
    <col min="11" max="11" width="0.7109375" style="12" customWidth="1"/>
    <col min="12" max="12" width="16" style="11" customWidth="1"/>
    <col min="13" max="13" width="14.85546875" style="11" customWidth="1"/>
    <col min="14" max="14" width="22.7109375" style="11" customWidth="1"/>
    <col min="15" max="15" width="9.140625" style="11" customWidth="1"/>
    <col min="16" max="16" width="14" style="11" customWidth="1"/>
    <col min="17" max="17" width="9.28515625" style="11" customWidth="1"/>
    <col min="18" max="29" width="9.140625" style="11" customWidth="1"/>
    <col min="30" max="16384" width="11.42578125" style="11"/>
  </cols>
  <sheetData>
    <row r="1" spans="1:19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31" t="s">
        <v>90</v>
      </c>
      <c r="M1" s="28" t="s">
        <v>96</v>
      </c>
      <c r="N1" s="28" t="s">
        <v>107</v>
      </c>
      <c r="P1" s="28" t="s">
        <v>143</v>
      </c>
      <c r="Q1" s="28" t="s">
        <v>147</v>
      </c>
    </row>
    <row r="2" spans="1:19" ht="18">
      <c r="A2" s="1"/>
      <c r="B2" s="1"/>
      <c r="C2" s="620" t="str">
        <f>IF(O13="","Composição Analítica de Custos - Serviço Comum","Composição Analítica de Custos - Engenharia")</f>
        <v>Composição Analítica de Custos - Engenharia</v>
      </c>
      <c r="D2" s="620"/>
      <c r="E2" s="620"/>
      <c r="F2" s="620"/>
      <c r="G2" s="620"/>
      <c r="H2" s="620"/>
      <c r="I2" s="620"/>
      <c r="J2" s="620"/>
      <c r="K2" s="1"/>
      <c r="L2" s="32">
        <v>0.01</v>
      </c>
      <c r="M2" s="62" t="s">
        <v>85</v>
      </c>
      <c r="N2" s="28" t="s">
        <v>57</v>
      </c>
      <c r="O2" s="11" t="s">
        <v>65</v>
      </c>
      <c r="P2" s="28" t="s">
        <v>144</v>
      </c>
      <c r="Q2" s="66">
        <v>1</v>
      </c>
    </row>
    <row r="3" spans="1:19" ht="16.5" customHeight="1">
      <c r="A3" s="1"/>
      <c r="B3" s="20"/>
      <c r="C3" s="20"/>
      <c r="D3" s="20"/>
      <c r="E3" s="20"/>
      <c r="F3" s="20"/>
      <c r="G3" s="20"/>
      <c r="H3" s="20"/>
      <c r="I3" s="20"/>
      <c r="J3" s="20"/>
      <c r="K3" s="1"/>
      <c r="L3" s="32">
        <v>0.02</v>
      </c>
      <c r="M3" s="62" t="s">
        <v>86</v>
      </c>
      <c r="N3" s="28" t="s">
        <v>56</v>
      </c>
      <c r="P3" s="28" t="s">
        <v>145</v>
      </c>
      <c r="Q3" s="66">
        <v>2</v>
      </c>
    </row>
    <row r="4" spans="1:19" ht="15">
      <c r="A4" s="1"/>
      <c r="B4" s="23"/>
      <c r="C4" s="678" t="s">
        <v>54</v>
      </c>
      <c r="D4" s="679"/>
      <c r="E4" s="680" t="str">
        <f>Objeto!C8</f>
        <v>EXECUÇÃO DE SERVIÇOS DEINSTALAÇÃO DE PAINEL SOLAR</v>
      </c>
      <c r="F4" s="681"/>
      <c r="G4" s="681"/>
      <c r="H4" s="681"/>
      <c r="I4" s="681"/>
      <c r="J4" s="682"/>
      <c r="K4" s="1"/>
      <c r="L4" s="32">
        <v>0.03</v>
      </c>
      <c r="M4" s="62" t="s">
        <v>87</v>
      </c>
      <c r="N4" s="28" t="s">
        <v>66</v>
      </c>
      <c r="P4" s="28" t="s">
        <v>146</v>
      </c>
      <c r="Q4" s="66">
        <v>3</v>
      </c>
    </row>
    <row r="5" spans="1:19" ht="18">
      <c r="A5" s="21"/>
      <c r="B5" s="20"/>
      <c r="C5" s="20"/>
      <c r="D5" s="20"/>
      <c r="E5" s="20"/>
      <c r="F5" s="20"/>
      <c r="G5" s="20"/>
      <c r="H5" s="20"/>
      <c r="I5" s="20"/>
      <c r="J5" s="20"/>
      <c r="K5" s="21"/>
      <c r="L5" s="12"/>
      <c r="M5" s="62" t="s">
        <v>88</v>
      </c>
      <c r="N5" s="28"/>
    </row>
    <row r="6" spans="1:19" s="22" customFormat="1" ht="15">
      <c r="A6" s="17"/>
      <c r="B6" s="23"/>
      <c r="C6" s="678" t="s">
        <v>55</v>
      </c>
      <c r="D6" s="679"/>
      <c r="E6" s="686" t="s">
        <v>175</v>
      </c>
      <c r="F6" s="681"/>
      <c r="G6" s="681"/>
      <c r="H6" s="681"/>
      <c r="I6" s="681"/>
      <c r="J6" s="682"/>
      <c r="K6" s="17"/>
      <c r="L6" s="683" t="s">
        <v>106</v>
      </c>
      <c r="M6" s="11"/>
      <c r="N6" s="24">
        <v>2</v>
      </c>
      <c r="O6" s="110" t="s">
        <v>65</v>
      </c>
      <c r="P6" s="101" t="s">
        <v>145</v>
      </c>
      <c r="Q6" s="71" t="s">
        <v>145</v>
      </c>
      <c r="R6" s="112">
        <f>CHOOSE(VLOOKUP(F12,P2:Q4,2,FALSE),E12/30,E12,E12*12)</f>
        <v>12</v>
      </c>
    </row>
    <row r="7" spans="1:19" ht="6.75" customHeight="1">
      <c r="A7" s="21"/>
      <c r="B7" s="20"/>
      <c r="C7" s="20"/>
      <c r="D7" s="20"/>
      <c r="E7" s="20"/>
      <c r="F7" s="20"/>
      <c r="G7" s="20"/>
      <c r="H7" s="20"/>
      <c r="I7" s="20"/>
      <c r="J7" s="20"/>
      <c r="K7" s="21"/>
      <c r="L7" s="683"/>
      <c r="N7" s="28"/>
    </row>
    <row r="8" spans="1:19" ht="18">
      <c r="A8" s="1"/>
      <c r="B8" s="23"/>
      <c r="C8" s="678" t="s">
        <v>67</v>
      </c>
      <c r="D8" s="679"/>
      <c r="E8" s="81" t="s">
        <v>176</v>
      </c>
      <c r="F8" s="23"/>
      <c r="G8" s="20"/>
      <c r="H8" s="684" t="s">
        <v>46</v>
      </c>
      <c r="I8" s="684"/>
      <c r="J8" s="684"/>
      <c r="K8" s="1"/>
      <c r="L8" s="78">
        <v>1</v>
      </c>
      <c r="M8" s="28" t="s">
        <v>97</v>
      </c>
      <c r="N8" s="63" t="str">
        <f>CHOOSE(N6,N2,N3,N4)</f>
        <v>Mensal</v>
      </c>
      <c r="Q8" s="28" t="s">
        <v>137</v>
      </c>
      <c r="R8" s="28" t="s">
        <v>138</v>
      </c>
    </row>
    <row r="9" spans="1:19" ht="12.75" customHeight="1">
      <c r="A9" s="21"/>
      <c r="B9" s="20"/>
      <c r="C9" s="20"/>
      <c r="D9" s="20"/>
      <c r="E9" s="20"/>
      <c r="F9" s="20"/>
      <c r="G9" s="20"/>
      <c r="H9" s="685"/>
      <c r="I9" s="685"/>
      <c r="J9" s="685"/>
      <c r="K9" s="21"/>
      <c r="L9" s="70">
        <v>1</v>
      </c>
      <c r="M9" s="28" t="s">
        <v>89</v>
      </c>
    </row>
    <row r="10" spans="1:19" s="22" customFormat="1" ht="13.5" customHeight="1">
      <c r="A10" s="1"/>
      <c r="B10" s="61"/>
      <c r="C10" s="20"/>
      <c r="D10" s="27" t="str">
        <f>IF(N6=3,"Unidade:","")</f>
        <v/>
      </c>
      <c r="E10" s="67"/>
      <c r="F10" s="20"/>
      <c r="G10" s="20"/>
      <c r="H10" s="692" t="s">
        <v>29</v>
      </c>
      <c r="I10" s="693"/>
      <c r="J10" s="100">
        <v>1.4999999999999999E-2</v>
      </c>
      <c r="K10" s="1"/>
      <c r="L10" s="71">
        <v>2</v>
      </c>
      <c r="M10" s="28" t="s">
        <v>98</v>
      </c>
      <c r="N10" s="11"/>
      <c r="O10" s="106">
        <v>2</v>
      </c>
      <c r="P10" s="28">
        <v>1</v>
      </c>
      <c r="Q10" s="103">
        <v>6.4999999999999997E-3</v>
      </c>
      <c r="R10" s="104">
        <v>0.03</v>
      </c>
      <c r="S10" s="105" t="s">
        <v>140</v>
      </c>
    </row>
    <row r="11" spans="1:19" ht="13.5" customHeight="1">
      <c r="A11" s="21"/>
      <c r="B11" s="20"/>
      <c r="C11" s="20"/>
      <c r="D11" s="20"/>
      <c r="E11" s="20"/>
      <c r="F11" s="20"/>
      <c r="G11" s="20"/>
      <c r="H11" s="692" t="s">
        <v>45</v>
      </c>
      <c r="I11" s="693"/>
      <c r="J11" s="100">
        <v>1.2E-2</v>
      </c>
      <c r="K11" s="21"/>
      <c r="L11" s="71">
        <v>3</v>
      </c>
      <c r="M11" s="28" t="s">
        <v>99</v>
      </c>
      <c r="N11" s="22"/>
      <c r="P11" s="28">
        <v>2</v>
      </c>
      <c r="Q11" s="103">
        <v>1.6500000000000001E-2</v>
      </c>
      <c r="R11" s="103">
        <v>7.5999999999999998E-2</v>
      </c>
      <c r="S11" s="105" t="s">
        <v>141</v>
      </c>
    </row>
    <row r="12" spans="1:19" ht="13.5" customHeight="1">
      <c r="A12" s="1"/>
      <c r="B12" s="20"/>
      <c r="C12" s="20"/>
      <c r="D12" s="27" t="s">
        <v>148</v>
      </c>
      <c r="E12" s="111">
        <v>12</v>
      </c>
      <c r="F12" s="108" t="s">
        <v>145</v>
      </c>
      <c r="G12" s="20"/>
      <c r="H12" s="692" t="s">
        <v>31</v>
      </c>
      <c r="I12" s="693"/>
      <c r="J12" s="100">
        <v>0.08</v>
      </c>
      <c r="K12" s="1"/>
      <c r="L12" s="70">
        <v>4</v>
      </c>
      <c r="M12" s="28" t="s">
        <v>100</v>
      </c>
      <c r="P12" s="28">
        <v>3</v>
      </c>
      <c r="Q12" s="107">
        <v>0</v>
      </c>
      <c r="R12" s="107">
        <v>0</v>
      </c>
      <c r="S12" s="105" t="s">
        <v>142</v>
      </c>
    </row>
    <row r="13" spans="1:19" ht="13.5" customHeight="1">
      <c r="A13" s="1"/>
      <c r="B13" s="20"/>
      <c r="C13" s="20"/>
      <c r="D13" s="20"/>
      <c r="E13" s="20"/>
      <c r="F13" s="20"/>
      <c r="G13" s="20"/>
      <c r="H13" s="692" t="s">
        <v>47</v>
      </c>
      <c r="I13" s="693"/>
      <c r="J13" s="100">
        <v>0.03</v>
      </c>
      <c r="K13" s="1"/>
      <c r="L13" s="12"/>
      <c r="M13" s="12" t="s">
        <v>65</v>
      </c>
      <c r="O13" s="98" t="str">
        <f>IF(P13,"X","")</f>
        <v>X</v>
      </c>
      <c r="P13" s="65" t="b">
        <v>1</v>
      </c>
      <c r="Q13" s="11" t="s">
        <v>119</v>
      </c>
    </row>
    <row r="14" spans="1:19" ht="13.5" customHeight="1">
      <c r="A14" s="1"/>
      <c r="B14" s="20"/>
      <c r="C14" s="20"/>
      <c r="D14" s="20"/>
      <c r="E14" s="20"/>
      <c r="F14" s="20"/>
      <c r="G14" s="109"/>
      <c r="H14" s="694" t="s">
        <v>102</v>
      </c>
      <c r="I14" s="695"/>
      <c r="J14" s="100">
        <v>0.03</v>
      </c>
      <c r="K14" s="1"/>
      <c r="L14" s="70">
        <v>1</v>
      </c>
      <c r="M14" s="66" t="s">
        <v>111</v>
      </c>
      <c r="N14" s="11" t="s">
        <v>136</v>
      </c>
      <c r="O14" s="98" t="str">
        <f>IF(P13,IF(P14,"X",""),"")</f>
        <v>X</v>
      </c>
      <c r="P14" s="101" t="b">
        <v>1</v>
      </c>
      <c r="Q14" s="11" t="s">
        <v>136</v>
      </c>
    </row>
    <row r="15" spans="1:19" ht="19.5" customHeight="1">
      <c r="A15" s="1"/>
      <c r="B15" s="20"/>
      <c r="C15" s="20"/>
      <c r="D15" s="20"/>
      <c r="E15" s="4"/>
      <c r="F15" s="20"/>
      <c r="G15" s="109"/>
      <c r="H15" s="99" t="s">
        <v>137</v>
      </c>
      <c r="I15" s="687" t="str">
        <f>VLOOKUP($O$10,$P$10:$S$12,4,FALSE)</f>
        <v>2- Lucro Real</v>
      </c>
      <c r="J15" s="150">
        <v>1.6500000000000001E-2</v>
      </c>
      <c r="K15" s="1"/>
      <c r="L15" s="70">
        <v>2</v>
      </c>
      <c r="M15" s="66" t="s">
        <v>110</v>
      </c>
      <c r="N15" s="28" t="s">
        <v>73</v>
      </c>
      <c r="O15" s="98" t="str">
        <f>IF(admin_valor&gt;0,"X",IF(P15,"X",""))</f>
        <v>X</v>
      </c>
      <c r="P15" s="102" t="b">
        <v>1</v>
      </c>
      <c r="Q15" s="11" t="s">
        <v>135</v>
      </c>
    </row>
    <row r="16" spans="1:19" ht="13.5" customHeight="1">
      <c r="A16" s="1"/>
      <c r="B16" s="20"/>
      <c r="C16" s="1"/>
      <c r="D16" s="4"/>
      <c r="E16" s="4"/>
      <c r="F16" s="20"/>
      <c r="G16" s="109"/>
      <c r="H16" s="99" t="s">
        <v>138</v>
      </c>
      <c r="I16" s="688"/>
      <c r="J16" s="150">
        <v>7.5999999999999998E-2</v>
      </c>
      <c r="K16" s="1"/>
      <c r="L16" s="70">
        <v>3</v>
      </c>
      <c r="M16" s="66" t="s">
        <v>126</v>
      </c>
      <c r="N16" s="28" t="s">
        <v>74</v>
      </c>
      <c r="O16" s="98" t="str">
        <f>IF(P16,"X","")</f>
        <v>X</v>
      </c>
      <c r="P16" s="65" t="b">
        <v>1</v>
      </c>
      <c r="Q16" s="11" t="s">
        <v>134</v>
      </c>
    </row>
    <row r="17" spans="1:15" ht="13.5" hidden="1" customHeight="1">
      <c r="A17" s="1"/>
      <c r="B17" s="3"/>
      <c r="C17" s="1"/>
      <c r="D17" s="4"/>
      <c r="E17" s="4"/>
      <c r="F17" s="1"/>
      <c r="G17" s="20"/>
      <c r="H17" s="1"/>
      <c r="I17" s="1"/>
      <c r="J17" s="1"/>
      <c r="K17" s="1"/>
      <c r="L17" s="12"/>
    </row>
    <row r="18" spans="1:15" ht="6.75" customHeight="1">
      <c r="A18" s="1"/>
      <c r="B18" s="3"/>
      <c r="C18" s="1"/>
      <c r="D18" s="4"/>
      <c r="E18" s="4"/>
      <c r="F18" s="1"/>
      <c r="G18" s="1"/>
      <c r="H18" s="1"/>
      <c r="I18" s="1"/>
      <c r="J18" s="1"/>
      <c r="K18" s="1"/>
      <c r="L18" s="12"/>
    </row>
    <row r="19" spans="1:15">
      <c r="A19" s="1"/>
      <c r="B19" s="3" t="s">
        <v>40</v>
      </c>
      <c r="C19" s="1"/>
      <c r="D19" s="5"/>
      <c r="E19" s="1"/>
      <c r="F19" s="2"/>
      <c r="G19" s="2"/>
      <c r="H19" s="2"/>
      <c r="I19" s="2"/>
      <c r="J19" s="2"/>
      <c r="K19" s="1"/>
      <c r="L19" s="12"/>
    </row>
    <row r="20" spans="1:15">
      <c r="A20" s="1"/>
      <c r="B20" s="85" t="s">
        <v>35</v>
      </c>
      <c r="C20" s="36" t="s">
        <v>101</v>
      </c>
      <c r="D20" s="15" t="s">
        <v>39</v>
      </c>
      <c r="E20" s="15" t="s">
        <v>93</v>
      </c>
      <c r="F20" s="34" t="s">
        <v>37</v>
      </c>
      <c r="G20" s="34" t="s">
        <v>92</v>
      </c>
      <c r="H20" s="15" t="s">
        <v>94</v>
      </c>
      <c r="I20" s="15" t="s">
        <v>91</v>
      </c>
      <c r="J20" s="64" t="s">
        <v>108</v>
      </c>
      <c r="K20" s="1"/>
      <c r="L20" s="66" t="s">
        <v>114</v>
      </c>
      <c r="M20" s="28" t="s">
        <v>95</v>
      </c>
      <c r="N20" s="69"/>
      <c r="O20" s="69"/>
    </row>
    <row r="21" spans="1:15">
      <c r="A21" s="1"/>
      <c r="B21" s="166" t="s">
        <v>207</v>
      </c>
      <c r="C21" s="158">
        <v>1</v>
      </c>
      <c r="D21" s="159" t="s">
        <v>85</v>
      </c>
      <c r="E21" s="158">
        <v>176</v>
      </c>
      <c r="F21" s="160" t="e">
        <f>#REF!</f>
        <v>#REF!</v>
      </c>
      <c r="G21" s="37"/>
      <c r="H21" s="72" t="str">
        <f>IF(G21="","",IF(G21=$M$9,F21*#REF!,IF(D21=$M$2,VLOOKUP(G21,#REF!,3,FALSE),VLOOKUP(G21,#REF!,2,FALSE))))</f>
        <v/>
      </c>
      <c r="I21" s="73" t="e">
        <f>IF(D21="","",VLOOKUP(L21,#REF!,2,FALSE))</f>
        <v>#REF!</v>
      </c>
      <c r="J21" s="72" t="e">
        <f>IF(E21="","",IF(G21="",((C21*E21)*(F21)),(C21*E21)*(F21+H21)))</f>
        <v>#REF!</v>
      </c>
      <c r="K21" s="1" t="s">
        <v>139</v>
      </c>
      <c r="L21" s="70" t="str">
        <f>D21&amp;IF(OR(D21=$M$2,D21=$M$3),CHOOSE($L$8," "&amp;$M$14," "&amp;$M$15," "&amp;$M$16),"")</f>
        <v>Homem-hora PINI</v>
      </c>
      <c r="M21" s="74" t="e">
        <f>IF(I21="","",ROUND(I21*J21,2))</f>
        <v>#REF!</v>
      </c>
      <c r="N21" s="68"/>
      <c r="O21" s="68"/>
    </row>
    <row r="22" spans="1:15">
      <c r="A22" s="1"/>
      <c r="B22" s="33" t="s">
        <v>221</v>
      </c>
      <c r="C22" s="152">
        <v>1</v>
      </c>
      <c r="D22" s="153" t="s">
        <v>85</v>
      </c>
      <c r="E22" s="152">
        <v>176</v>
      </c>
      <c r="F22" s="154" t="e">
        <f>#REF!</f>
        <v>#REF!</v>
      </c>
      <c r="G22" s="37"/>
      <c r="H22" s="72" t="str">
        <f>IF(G22="","",IF(G22=$M$9,F22*#REF!,IF(D22=$M$2,VLOOKUP(G22,#REF!,3,FALSE),VLOOKUP(G22,#REF!,2,FALSE))))</f>
        <v/>
      </c>
      <c r="I22" s="73" t="e">
        <f>IF(D22="","",VLOOKUP(L22,#REF!,2,FALSE))</f>
        <v>#REF!</v>
      </c>
      <c r="J22" s="72" t="e">
        <f>IF(E22="","",IF(G22="",((C22*E22)*(F22)),(C22*E22)*(F22+H22)))</f>
        <v>#REF!</v>
      </c>
      <c r="K22" s="1" t="s">
        <v>139</v>
      </c>
      <c r="L22" s="70" t="str">
        <f>D22&amp;IF(OR(D22=$M$2,D22=$M$3),CHOOSE($L$8," "&amp;$M$14," "&amp;$M$15," "&amp;$M$16),"")</f>
        <v>Homem-hora PINI</v>
      </c>
      <c r="M22" s="74" t="e">
        <f>IF(I22="","",ROUND(I22*J22,2))</f>
        <v>#REF!</v>
      </c>
      <c r="N22" s="68"/>
      <c r="O22" s="68"/>
    </row>
    <row r="23" spans="1:15">
      <c r="A23" s="1"/>
      <c r="B23" s="167" t="s">
        <v>220</v>
      </c>
      <c r="C23" s="152">
        <v>1</v>
      </c>
      <c r="D23" s="153" t="s">
        <v>85</v>
      </c>
      <c r="E23" s="152">
        <v>176</v>
      </c>
      <c r="F23" s="154" t="e">
        <f>#REF!</f>
        <v>#REF!</v>
      </c>
      <c r="G23" s="37"/>
      <c r="H23" s="72" t="str">
        <f>IF(G23="","",IF(G23=$M$9,F23*#REF!,IF(D23=$M$2,VLOOKUP(G23,#REF!,3,FALSE),VLOOKUP(G23,#REF!,2,FALSE))))</f>
        <v/>
      </c>
      <c r="I23" s="73" t="e">
        <f>IF(D23="","",VLOOKUP(L23,#REF!,2,FALSE))</f>
        <v>#REF!</v>
      </c>
      <c r="J23" s="72" t="e">
        <f>IF(E23="","",IF(G23="",((C23*E23)*(F23)),(C23*E23)*(F23+H23)))</f>
        <v>#REF!</v>
      </c>
      <c r="K23" s="1" t="s">
        <v>139</v>
      </c>
      <c r="L23" s="70" t="str">
        <f>D23&amp;IF(OR(D23=$M$2,D23=$M$3),CHOOSE($L$8," "&amp;$M$14," "&amp;$M$15," "&amp;$M$16),"")</f>
        <v>Homem-hora PINI</v>
      </c>
      <c r="M23" s="74" t="e">
        <f>IF(I23="","",ROUND(I23*J23,2))</f>
        <v>#REF!</v>
      </c>
      <c r="N23" s="68"/>
      <c r="O23" s="68"/>
    </row>
    <row r="24" spans="1:15">
      <c r="A24" s="1"/>
      <c r="B24" s="167" t="s">
        <v>219</v>
      </c>
      <c r="C24" s="152">
        <v>1</v>
      </c>
      <c r="D24" s="153" t="s">
        <v>85</v>
      </c>
      <c r="E24" s="152">
        <v>176</v>
      </c>
      <c r="F24" s="154" t="e">
        <f>#REF!</f>
        <v>#REF!</v>
      </c>
      <c r="G24" s="37"/>
      <c r="H24" s="72" t="str">
        <f>IF(G24="","",IF(G24=$M$9,F24*#REF!,IF(D24=$M$2,VLOOKUP(G24,#REF!,3,FALSE),VLOOKUP(G24,#REF!,2,FALSE))))</f>
        <v/>
      </c>
      <c r="I24" s="73" t="e">
        <f>IF(D24="","",VLOOKUP(L24,#REF!,2,FALSE))</f>
        <v>#REF!</v>
      </c>
      <c r="J24" s="72" t="e">
        <f>IF(E24="","",IF(G24="",((C24*E24)*(F24)),(C24*E24)*(F24+H24)))</f>
        <v>#REF!</v>
      </c>
      <c r="K24" s="1" t="s">
        <v>139</v>
      </c>
      <c r="L24" s="70" t="str">
        <f>D24&amp;IF(OR(D24=$M$2,D24=$M$3),CHOOSE($L$8," "&amp;$M$14," "&amp;$M$15," "&amp;$M$16),"")</f>
        <v>Homem-hora PINI</v>
      </c>
      <c r="M24" s="74" t="e">
        <f>IF(I24="","",ROUND(I24*J24,2))</f>
        <v>#REF!</v>
      </c>
      <c r="N24" s="68"/>
      <c r="O24" s="68"/>
    </row>
    <row r="25" spans="1:15">
      <c r="A25" s="1"/>
      <c r="B25" s="151"/>
      <c r="C25" s="152"/>
      <c r="D25" s="153"/>
      <c r="E25" s="152"/>
      <c r="F25" s="154"/>
      <c r="G25" s="37"/>
      <c r="H25" s="72" t="str">
        <f>IF(G25="","",IF(G25=$M$9,F25*#REF!,IF(D25=$M$2,VLOOKUP(G25,#REF!,3,FALSE),VLOOKUP(G25,#REF!,2,FALSE))))</f>
        <v/>
      </c>
      <c r="I25" s="73" t="str">
        <f>IF(D25="","",VLOOKUP(L25,#REF!,2,FALSE))</f>
        <v/>
      </c>
      <c r="J25" s="72" t="str">
        <f>IF(E25="","",IF(G25="",((C25*E25)*(F25)),(C25*E25)*(F25+H25)))</f>
        <v/>
      </c>
      <c r="K25" s="1" t="s">
        <v>139</v>
      </c>
      <c r="L25" s="70" t="str">
        <f>D25&amp;IF(OR(D25=$M$2,D25=$M$3),CHOOSE($L$8," "&amp;$M$14," "&amp;$M$15," "&amp;$M$16),"")</f>
        <v/>
      </c>
      <c r="M25" s="74" t="str">
        <f>IF(I25="","",ROUND(I25*J25,2))</f>
        <v/>
      </c>
      <c r="N25" s="68"/>
      <c r="O25" s="68"/>
    </row>
    <row r="26" spans="1:15" ht="15" customHeight="1">
      <c r="A26" s="1"/>
      <c r="B26" s="689" t="s">
        <v>149</v>
      </c>
      <c r="C26" s="690"/>
      <c r="D26" s="690"/>
      <c r="E26" s="690"/>
      <c r="F26" s="690"/>
      <c r="G26" s="690"/>
      <c r="H26" s="690"/>
      <c r="I26" s="691"/>
      <c r="J26" s="87" t="e">
        <f>SUM(J21:J25)</f>
        <v>#REF!</v>
      </c>
      <c r="K26" s="1"/>
      <c r="L26" s="12"/>
    </row>
    <row r="27" spans="1:15">
      <c r="A27" s="1"/>
      <c r="B27" s="667" t="s">
        <v>150</v>
      </c>
      <c r="C27" s="668"/>
      <c r="D27" s="668"/>
      <c r="E27" s="668"/>
      <c r="F27" s="668"/>
      <c r="G27" s="668"/>
      <c r="H27" s="668"/>
      <c r="I27" s="669"/>
      <c r="J27" s="77" t="e">
        <f>SUM(M21:M25)</f>
        <v>#REF!</v>
      </c>
      <c r="K27" s="1"/>
      <c r="L27" s="12"/>
    </row>
    <row r="28" spans="1:15" s="26" customFormat="1" ht="15">
      <c r="A28" s="3"/>
      <c r="B28" s="639" t="s">
        <v>53</v>
      </c>
      <c r="C28" s="640"/>
      <c r="D28" s="640"/>
      <c r="E28" s="640"/>
      <c r="F28" s="640"/>
      <c r="G28" s="640"/>
      <c r="H28" s="640"/>
      <c r="I28" s="641"/>
      <c r="J28" s="76" t="e">
        <f>SUM(J26:J27)</f>
        <v>#REF!</v>
      </c>
      <c r="K28" s="25"/>
      <c r="L28" s="33"/>
    </row>
    <row r="29" spans="1:15" ht="3.75" customHeight="1">
      <c r="A29" s="1"/>
      <c r="B29" s="1"/>
      <c r="C29" s="1"/>
      <c r="D29" s="1"/>
      <c r="E29" s="1"/>
      <c r="F29" s="2"/>
      <c r="G29" s="2"/>
      <c r="H29" s="2"/>
      <c r="I29" s="2"/>
      <c r="J29" s="2"/>
      <c r="K29" s="1"/>
      <c r="L29" s="12"/>
    </row>
    <row r="30" spans="1:15" ht="15" customHeight="1">
      <c r="A30" s="1"/>
      <c r="B30" s="3" t="s">
        <v>113</v>
      </c>
      <c r="C30" s="1"/>
      <c r="D30" s="1"/>
      <c r="E30" s="1"/>
      <c r="F30" s="2"/>
      <c r="G30" s="2"/>
      <c r="H30" s="2"/>
      <c r="I30" s="2"/>
      <c r="J30" s="2"/>
      <c r="K30" s="6"/>
    </row>
    <row r="31" spans="1:15">
      <c r="A31" s="1"/>
      <c r="B31" s="649" t="s">
        <v>35</v>
      </c>
      <c r="C31" s="670"/>
      <c r="D31" s="650"/>
      <c r="E31" s="16" t="s">
        <v>123</v>
      </c>
      <c r="F31" s="15" t="s">
        <v>36</v>
      </c>
      <c r="G31" s="643" t="s">
        <v>37</v>
      </c>
      <c r="H31" s="643"/>
      <c r="I31" s="643" t="s">
        <v>38</v>
      </c>
      <c r="J31" s="643"/>
      <c r="K31" s="1"/>
    </row>
    <row r="32" spans="1:15" s="13" customFormat="1" ht="12.75" customHeight="1">
      <c r="A32" s="1"/>
      <c r="B32" s="664"/>
      <c r="C32" s="665"/>
      <c r="D32" s="666"/>
      <c r="E32" s="82"/>
      <c r="F32" s="86"/>
      <c r="G32" s="662"/>
      <c r="H32" s="663"/>
      <c r="I32" s="644" t="str">
        <f>IF(G32="","",F32*G32)</f>
        <v/>
      </c>
      <c r="J32" s="645"/>
      <c r="K32" s="1"/>
    </row>
    <row r="33" spans="1:14" ht="12.75" customHeight="1">
      <c r="A33" s="1"/>
      <c r="B33" s="664"/>
      <c r="C33" s="665"/>
      <c r="D33" s="666"/>
      <c r="E33" s="82"/>
      <c r="F33" s="86"/>
      <c r="G33" s="662"/>
      <c r="H33" s="663"/>
      <c r="I33" s="644" t="str">
        <f>IF(G33="","",F33*G33)</f>
        <v/>
      </c>
      <c r="J33" s="645"/>
      <c r="K33" s="1"/>
    </row>
    <row r="34" spans="1:14" ht="15">
      <c r="A34" s="6"/>
      <c r="B34" s="629" t="s">
        <v>116</v>
      </c>
      <c r="C34" s="630"/>
      <c r="D34" s="630"/>
      <c r="E34" s="630"/>
      <c r="F34" s="630"/>
      <c r="G34" s="630"/>
      <c r="H34" s="631"/>
      <c r="I34" s="646">
        <f>SUM(I$32:I$33)</f>
        <v>0</v>
      </c>
      <c r="J34" s="646"/>
      <c r="K34" s="1"/>
      <c r="L34" s="12"/>
    </row>
    <row r="35" spans="1:14" ht="4.5" customHeight="1">
      <c r="A35" s="1"/>
      <c r="B35" s="1"/>
      <c r="C35" s="1"/>
      <c r="D35" s="1"/>
      <c r="E35" s="1"/>
      <c r="F35" s="2"/>
      <c r="G35" s="2"/>
      <c r="H35" s="2"/>
      <c r="I35" s="2"/>
      <c r="J35" s="2"/>
      <c r="K35" s="1"/>
      <c r="L35" s="12"/>
    </row>
    <row r="36" spans="1:14" ht="15" customHeight="1">
      <c r="A36" s="1"/>
      <c r="B36" s="3" t="s">
        <v>112</v>
      </c>
      <c r="C36" s="1"/>
      <c r="D36" s="1"/>
      <c r="E36" s="1"/>
      <c r="F36" s="2"/>
      <c r="G36" s="2"/>
      <c r="H36" s="2"/>
      <c r="I36" s="2"/>
      <c r="J36" s="2"/>
      <c r="K36" s="6"/>
    </row>
    <row r="37" spans="1:14">
      <c r="A37" s="1"/>
      <c r="B37" s="649" t="s">
        <v>35</v>
      </c>
      <c r="C37" s="670"/>
      <c r="D37" s="650"/>
      <c r="E37" s="16" t="s">
        <v>123</v>
      </c>
      <c r="F37" s="16" t="s">
        <v>36</v>
      </c>
      <c r="G37" s="655" t="s">
        <v>37</v>
      </c>
      <c r="H37" s="656"/>
      <c r="I37" s="655" t="s">
        <v>38</v>
      </c>
      <c r="J37" s="656"/>
      <c r="K37" s="1"/>
    </row>
    <row r="38" spans="1:14" s="13" customFormat="1" ht="12.75" customHeight="1">
      <c r="A38" s="1"/>
      <c r="B38" s="664" t="s">
        <v>178</v>
      </c>
      <c r="C38" s="665"/>
      <c r="D38" s="666"/>
      <c r="E38" s="82" t="s">
        <v>179</v>
      </c>
      <c r="F38" s="86">
        <v>1</v>
      </c>
      <c r="G38" s="662">
        <v>500</v>
      </c>
      <c r="H38" s="663"/>
      <c r="I38" s="644">
        <f>IF(G38="","",F38*G38)</f>
        <v>500</v>
      </c>
      <c r="J38" s="645"/>
      <c r="K38" s="1"/>
    </row>
    <row r="39" spans="1:14" ht="12.75" customHeight="1">
      <c r="A39" s="1"/>
      <c r="B39" s="664"/>
      <c r="C39" s="665"/>
      <c r="D39" s="666"/>
      <c r="E39" s="82"/>
      <c r="F39" s="86"/>
      <c r="G39" s="662"/>
      <c r="H39" s="663"/>
      <c r="I39" s="644" t="str">
        <f>IF(G39="","",F39*G39)</f>
        <v/>
      </c>
      <c r="J39" s="645"/>
      <c r="K39" s="1"/>
    </row>
    <row r="40" spans="1:14" ht="15">
      <c r="A40" s="6"/>
      <c r="B40" s="629" t="s">
        <v>115</v>
      </c>
      <c r="C40" s="630"/>
      <c r="D40" s="630"/>
      <c r="E40" s="630"/>
      <c r="F40" s="630"/>
      <c r="G40" s="630"/>
      <c r="H40" s="631"/>
      <c r="I40" s="632">
        <f>SUM(I$38:I$39)</f>
        <v>500</v>
      </c>
      <c r="J40" s="633"/>
      <c r="K40" s="1"/>
      <c r="L40" s="12"/>
    </row>
    <row r="41" spans="1:14" ht="4.5" customHeight="1">
      <c r="A41" s="7"/>
      <c r="B41" s="17"/>
      <c r="C41" s="17"/>
      <c r="D41" s="17"/>
      <c r="E41" s="17"/>
      <c r="F41" s="17"/>
      <c r="G41" s="17"/>
      <c r="H41" s="2"/>
      <c r="I41" s="2"/>
      <c r="J41" s="2"/>
      <c r="K41" s="1"/>
      <c r="L41" s="12"/>
    </row>
    <row r="42" spans="1:14" ht="15">
      <c r="A42" s="1"/>
      <c r="B42" s="3" t="s">
        <v>48</v>
      </c>
      <c r="C42" s="1"/>
      <c r="D42" s="1"/>
      <c r="E42" s="1"/>
      <c r="F42" s="2"/>
      <c r="G42" s="2"/>
      <c r="H42" s="651" t="s">
        <v>124</v>
      </c>
      <c r="I42" s="2"/>
      <c r="J42" s="2"/>
      <c r="K42" s="6"/>
      <c r="L42" s="12"/>
    </row>
    <row r="43" spans="1:14">
      <c r="A43" s="1"/>
      <c r="B43" s="649" t="s">
        <v>35</v>
      </c>
      <c r="C43" s="650"/>
      <c r="D43" s="15" t="s">
        <v>123</v>
      </c>
      <c r="E43" s="15" t="s">
        <v>93</v>
      </c>
      <c r="F43" s="655" t="s">
        <v>37</v>
      </c>
      <c r="G43" s="656"/>
      <c r="H43" s="652"/>
      <c r="I43" s="655" t="s">
        <v>38</v>
      </c>
      <c r="J43" s="656"/>
      <c r="K43" s="1"/>
      <c r="L43" s="12"/>
    </row>
    <row r="44" spans="1:14" s="13" customFormat="1" ht="12.75" customHeight="1">
      <c r="A44" s="1"/>
      <c r="B44" s="657" t="s">
        <v>170</v>
      </c>
      <c r="C44" s="658"/>
      <c r="D44" s="155" t="s">
        <v>174</v>
      </c>
      <c r="E44" s="86">
        <v>1</v>
      </c>
      <c r="F44" s="653">
        <v>300</v>
      </c>
      <c r="G44" s="654"/>
      <c r="H44" s="88">
        <v>0</v>
      </c>
      <c r="I44" s="644">
        <f>IF(F44="","",ROUND((E44*F44)-(H44),2))</f>
        <v>300</v>
      </c>
      <c r="J44" s="645"/>
      <c r="K44" s="1"/>
      <c r="L44" s="12"/>
      <c r="M44" s="11"/>
      <c r="N44" s="11"/>
    </row>
    <row r="45" spans="1:14" ht="12.75" customHeight="1">
      <c r="A45" s="1"/>
      <c r="B45" s="647" t="s">
        <v>171</v>
      </c>
      <c r="C45" s="648"/>
      <c r="D45" s="155" t="s">
        <v>172</v>
      </c>
      <c r="E45" s="86">
        <v>1</v>
      </c>
      <c r="F45" s="653" t="e">
        <f>#REF!+#REF!</f>
        <v>#REF!</v>
      </c>
      <c r="G45" s="654"/>
      <c r="H45" s="89">
        <v>0</v>
      </c>
      <c r="I45" s="644" t="e">
        <f>IF(F45="","",ROUND((E45*F45)-(H45),2))</f>
        <v>#REF!</v>
      </c>
      <c r="J45" s="645"/>
      <c r="K45" s="1"/>
      <c r="L45" s="29"/>
      <c r="M45" s="13"/>
      <c r="N45" s="13"/>
    </row>
    <row r="46" spans="1:14" ht="12.75" customHeight="1">
      <c r="A46" s="1"/>
      <c r="B46" s="647" t="s">
        <v>173</v>
      </c>
      <c r="C46" s="648"/>
      <c r="D46" s="156" t="s">
        <v>177</v>
      </c>
      <c r="E46" s="86">
        <v>120</v>
      </c>
      <c r="F46" s="653">
        <v>5</v>
      </c>
      <c r="G46" s="654"/>
      <c r="H46" s="89">
        <v>0</v>
      </c>
      <c r="I46" s="644">
        <f>IF(F46="","",ROUND((E46*F46)-(H46),2))</f>
        <v>600</v>
      </c>
      <c r="J46" s="645"/>
      <c r="K46" s="1"/>
      <c r="L46" s="29"/>
      <c r="M46" s="13"/>
      <c r="N46" s="13"/>
    </row>
    <row r="47" spans="1:14" ht="12.75" customHeight="1">
      <c r="A47" s="1"/>
      <c r="B47" s="647"/>
      <c r="C47" s="648"/>
      <c r="D47" s="156"/>
      <c r="E47" s="86"/>
      <c r="F47" s="653"/>
      <c r="G47" s="654"/>
      <c r="H47" s="89">
        <v>0</v>
      </c>
      <c r="I47" s="644" t="str">
        <f>IF(F47="","",ROUND((E47*F47)-(H47),2))</f>
        <v/>
      </c>
      <c r="J47" s="645"/>
      <c r="K47" s="1"/>
      <c r="L47" s="29"/>
      <c r="M47" s="13"/>
      <c r="N47" s="13"/>
    </row>
    <row r="48" spans="1:14" ht="12.75" customHeight="1">
      <c r="A48" s="1"/>
      <c r="B48" s="647"/>
      <c r="C48" s="648"/>
      <c r="D48" s="156"/>
      <c r="E48" s="86"/>
      <c r="F48" s="653"/>
      <c r="G48" s="654"/>
      <c r="H48" s="89">
        <v>0</v>
      </c>
      <c r="I48" s="644" t="str">
        <f>IF(F48="","",ROUND((E48*F48)-(H48),2))</f>
        <v/>
      </c>
      <c r="J48" s="645"/>
      <c r="K48" s="1"/>
      <c r="L48" s="29"/>
      <c r="M48" s="13"/>
      <c r="N48" s="13"/>
    </row>
    <row r="49" spans="1:14" ht="15">
      <c r="A49" s="7"/>
      <c r="B49" s="626" t="s">
        <v>52</v>
      </c>
      <c r="C49" s="627"/>
      <c r="D49" s="627"/>
      <c r="E49" s="627"/>
      <c r="F49" s="627"/>
      <c r="G49" s="627"/>
      <c r="H49" s="628"/>
      <c r="I49" s="646" t="e">
        <f>SUM(I$44:I$48)</f>
        <v>#REF!</v>
      </c>
      <c r="J49" s="646"/>
      <c r="K49" s="1"/>
      <c r="L49" s="12"/>
    </row>
    <row r="50" spans="1:14" ht="4.5" customHeight="1">
      <c r="A50" s="7"/>
      <c r="B50" s="17"/>
      <c r="C50" s="17"/>
      <c r="D50" s="17"/>
      <c r="E50" s="17"/>
      <c r="F50" s="17"/>
      <c r="G50" s="17"/>
      <c r="H50" s="2"/>
      <c r="I50" s="2"/>
      <c r="J50" s="2"/>
      <c r="K50" s="1"/>
      <c r="L50" s="12"/>
    </row>
    <row r="51" spans="1:14" ht="15" customHeight="1">
      <c r="A51" s="1"/>
      <c r="B51" s="3" t="s">
        <v>122</v>
      </c>
      <c r="C51" s="17"/>
      <c r="D51" s="17"/>
      <c r="E51" s="17"/>
      <c r="F51" s="17"/>
      <c r="G51" s="17"/>
      <c r="H51" s="2"/>
      <c r="I51" s="2"/>
      <c r="J51" s="2"/>
      <c r="K51" s="1"/>
      <c r="L51" s="12"/>
    </row>
    <row r="52" spans="1:14">
      <c r="A52" s="1"/>
      <c r="B52" s="83" t="s">
        <v>121</v>
      </c>
      <c r="C52" s="15"/>
      <c r="D52" s="15"/>
      <c r="E52" s="16" t="s">
        <v>123</v>
      </c>
      <c r="F52" s="16" t="s">
        <v>36</v>
      </c>
      <c r="G52" s="643" t="s">
        <v>37</v>
      </c>
      <c r="H52" s="643"/>
      <c r="I52" s="655" t="s">
        <v>38</v>
      </c>
      <c r="J52" s="656"/>
      <c r="K52" s="1"/>
      <c r="L52" s="12"/>
    </row>
    <row r="53" spans="1:14" s="13" customFormat="1" ht="12.75" customHeight="1">
      <c r="A53" s="1"/>
      <c r="B53" s="659"/>
      <c r="C53" s="660"/>
      <c r="D53" s="661"/>
      <c r="E53" s="84"/>
      <c r="F53" s="86"/>
      <c r="G53" s="635"/>
      <c r="H53" s="635"/>
      <c r="I53" s="644" t="str">
        <f>IF(G53="","",F53*G53)</f>
        <v/>
      </c>
      <c r="J53" s="645"/>
      <c r="K53" s="1"/>
      <c r="L53" s="12"/>
      <c r="M53" s="11"/>
      <c r="N53" s="11"/>
    </row>
    <row r="54" spans="1:14" ht="12.75" customHeight="1">
      <c r="A54" s="1"/>
      <c r="B54" s="659"/>
      <c r="C54" s="660"/>
      <c r="D54" s="661"/>
      <c r="E54" s="84"/>
      <c r="F54" s="86"/>
      <c r="G54" s="635"/>
      <c r="H54" s="635"/>
      <c r="I54" s="644" t="str">
        <f>IF(G54="","",F54*G54)</f>
        <v/>
      </c>
      <c r="J54" s="645"/>
      <c r="K54" s="1"/>
      <c r="L54" s="29"/>
      <c r="M54" s="13"/>
      <c r="N54" s="13"/>
    </row>
    <row r="55" spans="1:14" ht="15" customHeight="1">
      <c r="A55" s="1"/>
      <c r="B55" s="629" t="s">
        <v>120</v>
      </c>
      <c r="C55" s="630"/>
      <c r="D55" s="630"/>
      <c r="E55" s="630"/>
      <c r="F55" s="630"/>
      <c r="G55" s="630"/>
      <c r="H55" s="631"/>
      <c r="I55" s="632">
        <f>SUM(I$53:I$54)</f>
        <v>0</v>
      </c>
      <c r="J55" s="633"/>
      <c r="K55" s="1"/>
      <c r="L55" s="12"/>
    </row>
    <row r="56" spans="1:14" ht="4.5" customHeight="1">
      <c r="A56" s="7"/>
      <c r="B56" s="17"/>
      <c r="C56" s="17"/>
      <c r="D56" s="17"/>
      <c r="E56" s="17"/>
      <c r="F56" s="17"/>
      <c r="G56" s="17"/>
      <c r="H56" s="2"/>
      <c r="I56" s="2"/>
      <c r="J56" s="2"/>
      <c r="K56" s="1"/>
      <c r="L56" s="12"/>
    </row>
    <row r="57" spans="1:14" ht="15" customHeight="1">
      <c r="A57" s="1"/>
      <c r="B57" s="113" t="str">
        <f>IF(O15="","D","E") &amp; ". Total Custo Direto"</f>
        <v>E. Total Custo Direto</v>
      </c>
      <c r="C57" s="17"/>
      <c r="D57" s="17"/>
      <c r="E57" s="17"/>
      <c r="F57" s="17"/>
      <c r="G57" s="17"/>
      <c r="H57" s="2"/>
      <c r="I57" s="2"/>
      <c r="J57" s="2"/>
      <c r="K57" s="1"/>
      <c r="L57" s="12"/>
    </row>
    <row r="58" spans="1:14" ht="15">
      <c r="A58" s="1"/>
      <c r="B58" s="629" t="str">
        <f>"Total de A + Total de B + Total de C" &amp; IF(O15&lt;&gt;""," + Total de D","") &amp; " ="</f>
        <v>Total de A + Total de B + Total de C + Total de D =</v>
      </c>
      <c r="C58" s="630"/>
      <c r="D58" s="630"/>
      <c r="E58" s="630"/>
      <c r="F58" s="630"/>
      <c r="G58" s="630"/>
      <c r="H58" s="631"/>
      <c r="I58" s="632" t="e">
        <f>SUM(J28,equipamentos_valor,materiais_valor,insumos_valor,admin_valor)</f>
        <v>#REF!</v>
      </c>
      <c r="J58" s="633"/>
      <c r="K58" s="7"/>
      <c r="L58" s="12"/>
    </row>
    <row r="59" spans="1:14" ht="4.5" customHeight="1">
      <c r="A59" s="1"/>
      <c r="B59" s="1"/>
      <c r="C59" s="1"/>
      <c r="D59" s="1"/>
      <c r="E59" s="1"/>
      <c r="F59" s="2"/>
      <c r="G59" s="2"/>
      <c r="H59" s="2"/>
      <c r="I59" s="2"/>
      <c r="J59" s="2"/>
      <c r="K59" s="1"/>
      <c r="L59" s="12"/>
    </row>
    <row r="60" spans="1:14" s="14" customFormat="1" ht="14.25">
      <c r="A60" s="1"/>
      <c r="B60" s="35" t="str">
        <f>IF(O15="","E","F") &amp; ". BDI"</f>
        <v>F. BDI</v>
      </c>
      <c r="C60" s="677"/>
      <c r="D60" s="677"/>
      <c r="E60" s="18"/>
      <c r="F60" s="18"/>
      <c r="G60" s="18"/>
      <c r="H60" s="18"/>
      <c r="I60" s="18"/>
      <c r="J60" s="18"/>
      <c r="K60" s="1"/>
      <c r="L60" s="12"/>
      <c r="M60" s="11"/>
      <c r="N60" s="11"/>
    </row>
    <row r="61" spans="1:14" ht="14.25">
      <c r="A61" s="1"/>
      <c r="B61" s="674" t="s">
        <v>51</v>
      </c>
      <c r="C61" s="675"/>
      <c r="D61" s="675"/>
      <c r="E61" s="675"/>
      <c r="F61" s="675"/>
      <c r="G61" s="675"/>
      <c r="H61" s="676"/>
      <c r="I61" s="671" t="e">
        <f>ROUND(I58*I80,2)</f>
        <v>#REF!</v>
      </c>
      <c r="J61" s="671"/>
      <c r="K61" s="1"/>
      <c r="L61" s="30"/>
      <c r="M61" s="14"/>
      <c r="N61" s="14"/>
    </row>
    <row r="62" spans="1:14" ht="15" customHeight="1">
      <c r="A62" s="1"/>
      <c r="B62" s="674" t="s">
        <v>50</v>
      </c>
      <c r="C62" s="675"/>
      <c r="D62" s="675"/>
      <c r="E62" s="675"/>
      <c r="F62" s="675"/>
      <c r="G62" s="675"/>
      <c r="H62" s="676"/>
      <c r="I62" s="671" t="e">
        <f>ROUND((I58+I61)*I81,2)</f>
        <v>#REF!</v>
      </c>
      <c r="J62" s="671"/>
      <c r="K62" s="1"/>
      <c r="L62" s="12"/>
    </row>
    <row r="63" spans="1:14">
      <c r="A63" s="1"/>
      <c r="B63" s="674" t="s">
        <v>42</v>
      </c>
      <c r="C63" s="675"/>
      <c r="D63" s="675"/>
      <c r="E63" s="675"/>
      <c r="F63" s="675"/>
      <c r="G63" s="675"/>
      <c r="H63" s="676"/>
      <c r="I63" s="671" t="e">
        <f>ROUND(I67*SUM(I84,I85,I86,I88),2)</f>
        <v>#REF!</v>
      </c>
      <c r="J63" s="671"/>
      <c r="K63" s="1"/>
      <c r="L63" s="12"/>
    </row>
    <row r="64" spans="1:14" ht="15">
      <c r="A64" s="1"/>
      <c r="B64" s="636" t="str">
        <f>"Total de " &amp; IF(O15="","E","F") &amp; " ="</f>
        <v>Total de F =</v>
      </c>
      <c r="C64" s="637"/>
      <c r="D64" s="637"/>
      <c r="E64" s="637"/>
      <c r="F64" s="637"/>
      <c r="G64" s="637"/>
      <c r="H64" s="638"/>
      <c r="I64" s="646" t="e">
        <f>SUM(I61:I63)</f>
        <v>#REF!</v>
      </c>
      <c r="J64" s="646"/>
      <c r="K64" s="1"/>
      <c r="L64" s="75"/>
    </row>
    <row r="65" spans="1:117" ht="14.25">
      <c r="A65" s="7"/>
      <c r="B65" s="639" t="s">
        <v>58</v>
      </c>
      <c r="C65" s="640"/>
      <c r="D65" s="640"/>
      <c r="E65" s="640"/>
      <c r="F65" s="640"/>
      <c r="G65" s="640"/>
      <c r="H65" s="641"/>
      <c r="I65" s="672" t="str">
        <f>IF(ISERROR(I67/I58),"",ROUND((I67/I58)-1,6))</f>
        <v/>
      </c>
      <c r="J65" s="673"/>
      <c r="K65" s="1"/>
      <c r="L65" s="12"/>
    </row>
    <row r="66" spans="1:117" ht="7.5" customHeight="1">
      <c r="A66" s="1"/>
      <c r="B66" s="1"/>
      <c r="C66" s="8"/>
      <c r="D66" s="1"/>
      <c r="E66" s="9"/>
      <c r="F66" s="1"/>
      <c r="G66" s="10"/>
      <c r="H66" s="10"/>
      <c r="I66" s="10"/>
      <c r="J66" s="10"/>
      <c r="K66" s="1"/>
      <c r="L66" s="12"/>
    </row>
    <row r="67" spans="1:117" ht="15">
      <c r="A67" s="7"/>
      <c r="B67" s="636" t="str">
        <f>"Total " &amp; IF(N8=N3,"(mensal )","") &amp; " (" &amp; IF(O15="","Total D + Total E","Total E + Total F") &amp; ") ="</f>
        <v>Total (mensal ) (Total E + Total F) =</v>
      </c>
      <c r="C67" s="637"/>
      <c r="D67" s="637"/>
      <c r="E67" s="637"/>
      <c r="F67" s="637"/>
      <c r="G67" s="637"/>
      <c r="H67" s="638"/>
      <c r="I67" s="632" t="e">
        <f>ROUND((I58+I61+I62)/(1-SUM(I84,I85,I86,I88)),2)</f>
        <v>#REF!</v>
      </c>
      <c r="J67" s="633"/>
      <c r="K67" s="7"/>
      <c r="L67" s="12"/>
    </row>
    <row r="68" spans="1:117" ht="7.5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7"/>
      <c r="L68" s="12"/>
    </row>
    <row r="69" spans="1:117" ht="14.25">
      <c r="A69" s="7"/>
      <c r="B69" s="3" t="str">
        <f>IF(O15="","F","G") &amp; ". Despesas Reembolsáveis (VERBA)"</f>
        <v>G. Despesas Reembolsáveis (VERBA)</v>
      </c>
      <c r="C69" s="1"/>
      <c r="D69" s="1"/>
      <c r="E69" s="1"/>
      <c r="F69" s="2"/>
      <c r="G69" s="2"/>
      <c r="H69" s="2"/>
      <c r="I69" s="2"/>
      <c r="J69" s="2"/>
      <c r="K69" s="7"/>
      <c r="L69" s="12"/>
    </row>
    <row r="70" spans="1:117" ht="12.75" customHeight="1">
      <c r="A70" s="7"/>
      <c r="B70" s="643" t="s">
        <v>35</v>
      </c>
      <c r="C70" s="643"/>
      <c r="D70" s="643"/>
      <c r="E70" s="643" t="s">
        <v>39</v>
      </c>
      <c r="F70" s="643"/>
      <c r="G70" s="643" t="s">
        <v>37</v>
      </c>
      <c r="H70" s="643"/>
      <c r="I70" s="643" t="s">
        <v>38</v>
      </c>
      <c r="J70" s="643"/>
      <c r="K70" s="7"/>
      <c r="L70" s="12"/>
    </row>
    <row r="71" spans="1:117" ht="12.75" customHeight="1">
      <c r="A71" s="7"/>
      <c r="B71" s="642"/>
      <c r="C71" s="642"/>
      <c r="D71" s="642"/>
      <c r="E71" s="634"/>
      <c r="F71" s="634"/>
      <c r="G71" s="635"/>
      <c r="H71" s="635"/>
      <c r="I71" s="644" t="str">
        <f>IF(G71="","",IF(E71=$N$16,G71,ROUND(G71*$E$12,2)))</f>
        <v/>
      </c>
      <c r="J71" s="645"/>
      <c r="K71" s="7"/>
      <c r="L71" s="12"/>
    </row>
    <row r="72" spans="1:117" ht="12.75" customHeight="1">
      <c r="A72" s="7"/>
      <c r="B72" s="642"/>
      <c r="C72" s="642"/>
      <c r="D72" s="642"/>
      <c r="E72" s="634"/>
      <c r="F72" s="634"/>
      <c r="G72" s="635"/>
      <c r="H72" s="635"/>
      <c r="I72" s="644" t="str">
        <f>IF(G72="","",IF(E72=$N$16,G72,ROUND(G72*$E$12,2)))</f>
        <v/>
      </c>
      <c r="J72" s="645"/>
      <c r="K72" s="7"/>
      <c r="L72" s="12"/>
    </row>
    <row r="73" spans="1:117" s="14" customFormat="1" ht="15">
      <c r="A73" s="7"/>
      <c r="B73" s="626" t="str">
        <f>"Total de " &amp; IF(O15="","F","G") &amp; " ="</f>
        <v>Total de G =</v>
      </c>
      <c r="C73" s="627"/>
      <c r="D73" s="627"/>
      <c r="E73" s="627"/>
      <c r="F73" s="627"/>
      <c r="G73" s="627"/>
      <c r="H73" s="628"/>
      <c r="I73" s="632">
        <f>SUM(I$71:I$72)</f>
        <v>0</v>
      </c>
      <c r="J73" s="633"/>
      <c r="K73" s="7"/>
      <c r="L73" s="12"/>
      <c r="M73" s="11"/>
      <c r="N73" s="11"/>
      <c r="O73" s="11"/>
    </row>
    <row r="74" spans="1:117" ht="7.5" customHeight="1">
      <c r="A74" s="7"/>
      <c r="B74" s="1"/>
      <c r="C74" s="1"/>
      <c r="D74" s="1"/>
      <c r="E74" s="1"/>
      <c r="F74" s="1"/>
      <c r="G74" s="1"/>
      <c r="H74" s="1"/>
      <c r="I74" s="1"/>
      <c r="J74" s="1"/>
      <c r="K74" s="7"/>
      <c r="L74" s="12"/>
    </row>
    <row r="75" spans="1:117" ht="15">
      <c r="A75" s="7"/>
      <c r="B75" s="629" t="str">
        <f>"Total do Item " &amp; IF(N8=N3,"(Total Mensal X " &amp; D12 &amp; IF(O16="",""," + Total de " &amp; IF(O15="","F","G")) &amp; ")","(" &amp; IF(O15="","Total D + Total E","Total E + Total F") &amp; IF(O16="","", IF(O15=""," + Total de F"," + Total de G")) &amp; ")") &amp; " ="</f>
        <v>Total do Item (Total Mensal X Duração do Contrato: + Total de G) =</v>
      </c>
      <c r="C75" s="630"/>
      <c r="D75" s="630"/>
      <c r="E75" s="630"/>
      <c r="F75" s="630"/>
      <c r="G75" s="630"/>
      <c r="H75" s="631"/>
      <c r="I75" s="632" t="e">
        <f>IF(N8=N3,ROUND(E12*I67,2)+I73,I67+I73)</f>
        <v>#REF!</v>
      </c>
      <c r="J75" s="633"/>
      <c r="K75" s="7"/>
      <c r="L75" s="12"/>
      <c r="N75" s="161" t="e">
        <f>I67*E12</f>
        <v>#REF!</v>
      </c>
    </row>
    <row r="76" spans="1:117" ht="14.25">
      <c r="A76" s="7"/>
      <c r="B76" s="1"/>
      <c r="C76" s="1"/>
      <c r="D76" s="1"/>
      <c r="E76" s="1"/>
      <c r="F76" s="2"/>
      <c r="G76" s="2"/>
      <c r="H76" s="2"/>
      <c r="I76" s="2"/>
      <c r="J76" s="2"/>
      <c r="K76" s="2"/>
      <c r="L76" s="12"/>
    </row>
    <row r="77" spans="1:117" ht="8.25" customHeight="1"/>
    <row r="78" spans="1:117" customFormat="1" ht="18">
      <c r="A78" s="1"/>
      <c r="B78" s="620" t="s">
        <v>32</v>
      </c>
      <c r="C78" s="620"/>
      <c r="D78" s="620"/>
      <c r="E78" s="620"/>
      <c r="F78" s="620"/>
      <c r="G78" s="620"/>
      <c r="H78" s="620"/>
      <c r="I78" s="620"/>
      <c r="J78" s="620"/>
      <c r="K78" s="25"/>
      <c r="L78" s="11"/>
      <c r="M78" s="11"/>
      <c r="N78" s="11"/>
      <c r="O78" s="11"/>
      <c r="P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</row>
    <row r="79" spans="1:117" customFormat="1">
      <c r="A79" s="1"/>
      <c r="B79" s="1"/>
      <c r="C79" s="2"/>
      <c r="D79" s="17"/>
      <c r="E79" s="25"/>
      <c r="F79" s="25"/>
      <c r="G79" s="25"/>
      <c r="H79" s="25"/>
      <c r="I79" s="25"/>
      <c r="J79" s="25"/>
      <c r="K79" s="25"/>
      <c r="L79" s="11"/>
      <c r="M79" s="11"/>
      <c r="N79" s="11"/>
      <c r="O79" s="11"/>
      <c r="P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</row>
    <row r="80" spans="1:117" customFormat="1">
      <c r="A80" s="1"/>
      <c r="B80" s="623" t="s">
        <v>109</v>
      </c>
      <c r="C80" s="624"/>
      <c r="D80" s="624"/>
      <c r="E80" s="624"/>
      <c r="F80" s="624"/>
      <c r="G80" s="624"/>
      <c r="H80" s="625"/>
      <c r="I80" s="622">
        <f>SUM(J10:J11)</f>
        <v>2.7E-2</v>
      </c>
      <c r="J80" s="622"/>
      <c r="K80" s="25"/>
      <c r="L80" s="11"/>
      <c r="M80" s="11"/>
      <c r="N80" s="11"/>
      <c r="O80" s="11"/>
      <c r="P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</row>
    <row r="81" spans="1:117" customFormat="1">
      <c r="A81" s="1"/>
      <c r="B81" s="623" t="s">
        <v>31</v>
      </c>
      <c r="C81" s="624"/>
      <c r="D81" s="624"/>
      <c r="E81" s="624"/>
      <c r="F81" s="624"/>
      <c r="G81" s="624"/>
      <c r="H81" s="625"/>
      <c r="I81" s="622">
        <f>J12</f>
        <v>0.08</v>
      </c>
      <c r="J81" s="622"/>
      <c r="K81" s="25"/>
      <c r="L81" s="11"/>
      <c r="M81" s="11"/>
      <c r="N81" s="11"/>
      <c r="O81" s="11"/>
      <c r="P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</row>
    <row r="82" spans="1:117" ht="7.5" customHeight="1">
      <c r="A82" s="1"/>
      <c r="B82" s="1"/>
      <c r="C82" s="8"/>
      <c r="D82" s="1"/>
      <c r="E82" s="9"/>
      <c r="F82" s="1"/>
      <c r="G82" s="10"/>
      <c r="H82" s="10"/>
      <c r="I82" s="10"/>
      <c r="J82" s="10"/>
      <c r="K82" s="1"/>
      <c r="L82" s="12"/>
    </row>
    <row r="83" spans="1:117" customFormat="1">
      <c r="A83" s="1"/>
      <c r="B83" s="95" t="s">
        <v>42</v>
      </c>
      <c r="C83" s="96"/>
      <c r="D83" s="96"/>
      <c r="E83" s="96"/>
      <c r="F83" s="96"/>
      <c r="G83" s="96"/>
      <c r="H83" s="96"/>
      <c r="I83" s="96"/>
      <c r="J83" s="97"/>
      <c r="K83" s="25"/>
      <c r="L83" s="11"/>
      <c r="M83" s="11"/>
      <c r="N83" s="11"/>
      <c r="O83" s="11"/>
      <c r="P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</row>
    <row r="84" spans="1:117" customFormat="1">
      <c r="A84" s="1"/>
      <c r="B84" s="617" t="str">
        <f>IF(O10=2,"PIS não cumulativa excluídos os materiais utilizados no local","PIS")</f>
        <v>PIS não cumulativa excluídos os materiais utilizados no local</v>
      </c>
      <c r="C84" s="618"/>
      <c r="D84" s="618"/>
      <c r="E84" s="618"/>
      <c r="F84" s="618"/>
      <c r="G84" s="618"/>
      <c r="H84" s="619"/>
      <c r="I84" s="621" t="e">
        <f>IF(O10=2,(pis_valor*M88),pis_valor)</f>
        <v>#REF!</v>
      </c>
      <c r="J84" s="621"/>
      <c r="K84" s="25"/>
      <c r="L84" s="11"/>
      <c r="M84" s="11"/>
      <c r="N84" s="11"/>
      <c r="O84" s="11"/>
      <c r="P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</row>
    <row r="85" spans="1:117" customFormat="1">
      <c r="A85" s="1"/>
      <c r="B85" s="617" t="str">
        <f>IF(B84="PIS","COFINS","COFINS não cumulativa excluídos os materiais utilizados no local")</f>
        <v>COFINS não cumulativa excluídos os materiais utilizados no local</v>
      </c>
      <c r="C85" s="618"/>
      <c r="D85" s="618"/>
      <c r="E85" s="618"/>
      <c r="F85" s="618"/>
      <c r="G85" s="618"/>
      <c r="H85" s="619"/>
      <c r="I85" s="621" t="e">
        <f>IF(O10=2,(cofins_valor*M88),cofins_valor)</f>
        <v>#REF!</v>
      </c>
      <c r="J85" s="621"/>
      <c r="K85" s="25"/>
      <c r="L85" s="11"/>
      <c r="M85" s="11"/>
      <c r="N85" s="11"/>
      <c r="O85" s="11"/>
      <c r="P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</row>
    <row r="86" spans="1:117" customFormat="1" ht="12.75" hidden="1" customHeight="1">
      <c r="A86" s="1"/>
      <c r="B86" s="94" t="s">
        <v>30</v>
      </c>
      <c r="C86" s="94"/>
      <c r="D86" s="94"/>
      <c r="E86" s="94"/>
      <c r="F86" s="94"/>
      <c r="G86" s="94"/>
      <c r="H86" s="94"/>
      <c r="I86" s="621">
        <v>0</v>
      </c>
      <c r="J86" s="621"/>
      <c r="K86" s="25"/>
      <c r="L86" s="11"/>
      <c r="M86" s="11"/>
      <c r="N86" s="11"/>
      <c r="O86" s="11"/>
      <c r="P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</row>
    <row r="87" spans="1:117" ht="11.25" customHeight="1">
      <c r="A87" s="1"/>
      <c r="B87" s="1"/>
      <c r="C87" s="8"/>
      <c r="D87" s="1"/>
      <c r="E87" s="9"/>
      <c r="F87" s="1"/>
      <c r="G87" s="10"/>
      <c r="H87" s="10"/>
      <c r="I87" s="10"/>
      <c r="J87" s="10"/>
      <c r="K87" s="1"/>
      <c r="L87" s="79" t="s">
        <v>117</v>
      </c>
      <c r="M87" s="79" t="s">
        <v>118</v>
      </c>
    </row>
    <row r="88" spans="1:117" customFormat="1">
      <c r="A88" s="1"/>
      <c r="B88" s="617" t="e">
        <f>IF(I88=J14,"Imposto Sobre Serviço","Imposto Sobre Serviços excluídos os materiais aplicados no local")</f>
        <v>#REF!</v>
      </c>
      <c r="C88" s="618"/>
      <c r="D88" s="618"/>
      <c r="E88" s="618"/>
      <c r="F88" s="618"/>
      <c r="G88" s="618"/>
      <c r="H88" s="619"/>
      <c r="I88" s="621" t="e">
        <f>IF(O13="",J14,IF(O14="",J14,L88))</f>
        <v>#REF!</v>
      </c>
      <c r="J88" s="621"/>
      <c r="K88" s="25"/>
      <c r="L88" s="80" t="e">
        <f>J14*M88</f>
        <v>#REF!</v>
      </c>
      <c r="M88" s="66" t="e">
        <f>IF(I58&gt;0,1-(materiais_valor/I58),1)</f>
        <v>#REF!</v>
      </c>
      <c r="N88" s="11"/>
      <c r="O88" s="11"/>
      <c r="P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</row>
    <row r="89" spans="1:117" customFormat="1">
      <c r="A89" s="1"/>
      <c r="B89" s="19" t="s">
        <v>151</v>
      </c>
      <c r="C89" s="17"/>
      <c r="D89" s="1"/>
      <c r="E89" s="25"/>
      <c r="F89" s="25"/>
      <c r="G89" s="25"/>
      <c r="H89" s="25"/>
      <c r="I89" s="25"/>
      <c r="J89" s="25"/>
      <c r="K89" s="25"/>
      <c r="L89" s="11"/>
      <c r="M89" s="11"/>
      <c r="N89" s="11"/>
      <c r="O89" s="11"/>
      <c r="P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</row>
    <row r="90" spans="1:117" customFormat="1">
      <c r="A90" s="11"/>
      <c r="B90" s="11"/>
      <c r="C90" s="11"/>
      <c r="D90" s="11"/>
      <c r="E90" s="11"/>
      <c r="F90" s="12"/>
      <c r="G90" s="11"/>
      <c r="H90" s="11"/>
      <c r="I90" s="11"/>
      <c r="J90" s="11"/>
      <c r="K90" s="12"/>
      <c r="L90" s="11"/>
      <c r="M90" s="11"/>
      <c r="N90" s="11"/>
      <c r="O90" s="11"/>
      <c r="P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</row>
  </sheetData>
  <customSheetViews>
    <customSheetView guid="{62472160-B7FC-11D8-BD61-00064F0865D0}" showPageBreaks="1" showRuler="0">
      <selection activeCell="B5" sqref="B5"/>
      <pageMargins left="0.78740157499999996" right="0.78740157499999996" top="0.984251969" bottom="0.984251969" header="0.49212598499999999" footer="0.49212598499999999"/>
      <pageSetup paperSize="9" orientation="portrait" horizontalDpi="300" verticalDpi="300"/>
      <headerFooter alignWithMargins="0"/>
    </customSheetView>
  </customSheetViews>
  <mergeCells count="113">
    <mergeCell ref="C2:J2"/>
    <mergeCell ref="C4:D4"/>
    <mergeCell ref="C8:D8"/>
    <mergeCell ref="I40:J40"/>
    <mergeCell ref="I37:J37"/>
    <mergeCell ref="I34:J34"/>
    <mergeCell ref="E4:J4"/>
    <mergeCell ref="L6:L7"/>
    <mergeCell ref="H8:J9"/>
    <mergeCell ref="G33:H33"/>
    <mergeCell ref="G32:H32"/>
    <mergeCell ref="I33:J33"/>
    <mergeCell ref="B34:H34"/>
    <mergeCell ref="E6:J6"/>
    <mergeCell ref="G31:H31"/>
    <mergeCell ref="I15:I16"/>
    <mergeCell ref="B26:I26"/>
    <mergeCell ref="C6:D6"/>
    <mergeCell ref="H10:I10"/>
    <mergeCell ref="H11:I11"/>
    <mergeCell ref="H12:I12"/>
    <mergeCell ref="H13:I13"/>
    <mergeCell ref="H14:I14"/>
    <mergeCell ref="I58:J58"/>
    <mergeCell ref="I55:J55"/>
    <mergeCell ref="G54:H54"/>
    <mergeCell ref="I54:J54"/>
    <mergeCell ref="I62:J62"/>
    <mergeCell ref="I70:J70"/>
    <mergeCell ref="I67:J67"/>
    <mergeCell ref="I71:J71"/>
    <mergeCell ref="E70:F70"/>
    <mergeCell ref="I65:J65"/>
    <mergeCell ref="B63:H63"/>
    <mergeCell ref="B58:H58"/>
    <mergeCell ref="B55:H55"/>
    <mergeCell ref="B54:D54"/>
    <mergeCell ref="C60:D60"/>
    <mergeCell ref="B61:H61"/>
    <mergeCell ref="B62:H62"/>
    <mergeCell ref="I63:J63"/>
    <mergeCell ref="I61:J61"/>
    <mergeCell ref="I52:J52"/>
    <mergeCell ref="I45:J45"/>
    <mergeCell ref="G37:H37"/>
    <mergeCell ref="I39:J39"/>
    <mergeCell ref="G38:H38"/>
    <mergeCell ref="B39:D39"/>
    <mergeCell ref="G39:H39"/>
    <mergeCell ref="B27:I27"/>
    <mergeCell ref="B37:D37"/>
    <mergeCell ref="B38:D38"/>
    <mergeCell ref="I38:J38"/>
    <mergeCell ref="B31:D31"/>
    <mergeCell ref="B40:H40"/>
    <mergeCell ref="B33:D33"/>
    <mergeCell ref="I31:J31"/>
    <mergeCell ref="I32:J32"/>
    <mergeCell ref="B32:D32"/>
    <mergeCell ref="B28:I28"/>
    <mergeCell ref="I53:J53"/>
    <mergeCell ref="B45:C45"/>
    <mergeCell ref="B43:C43"/>
    <mergeCell ref="H42:H43"/>
    <mergeCell ref="F45:G45"/>
    <mergeCell ref="F43:G43"/>
    <mergeCell ref="F44:G44"/>
    <mergeCell ref="B44:C44"/>
    <mergeCell ref="I43:J43"/>
    <mergeCell ref="I49:J49"/>
    <mergeCell ref="B49:H49"/>
    <mergeCell ref="G52:H52"/>
    <mergeCell ref="B53:D53"/>
    <mergeCell ref="G53:H53"/>
    <mergeCell ref="I44:J44"/>
    <mergeCell ref="B48:C48"/>
    <mergeCell ref="F48:G48"/>
    <mergeCell ref="I48:J48"/>
    <mergeCell ref="B46:C46"/>
    <mergeCell ref="F46:G46"/>
    <mergeCell ref="I46:J46"/>
    <mergeCell ref="B47:C47"/>
    <mergeCell ref="F47:G47"/>
    <mergeCell ref="I47:J47"/>
    <mergeCell ref="B73:H73"/>
    <mergeCell ref="B75:H75"/>
    <mergeCell ref="B80:H80"/>
    <mergeCell ref="I75:J75"/>
    <mergeCell ref="I73:J73"/>
    <mergeCell ref="E72:F72"/>
    <mergeCell ref="G72:H72"/>
    <mergeCell ref="B64:H64"/>
    <mergeCell ref="B65:H65"/>
    <mergeCell ref="B67:H67"/>
    <mergeCell ref="B72:D72"/>
    <mergeCell ref="B71:D71"/>
    <mergeCell ref="B70:D70"/>
    <mergeCell ref="E71:F71"/>
    <mergeCell ref="G70:H70"/>
    <mergeCell ref="G71:H71"/>
    <mergeCell ref="I72:J72"/>
    <mergeCell ref="I64:J64"/>
    <mergeCell ref="B84:H84"/>
    <mergeCell ref="B85:H85"/>
    <mergeCell ref="B88:H88"/>
    <mergeCell ref="B78:J78"/>
    <mergeCell ref="I88:J88"/>
    <mergeCell ref="I86:J86"/>
    <mergeCell ref="I81:J81"/>
    <mergeCell ref="I84:J84"/>
    <mergeCell ref="I85:J85"/>
    <mergeCell ref="B81:H81"/>
    <mergeCell ref="I80:J80"/>
  </mergeCells>
  <phoneticPr fontId="18" type="noConversion"/>
  <conditionalFormatting sqref="B75 I75">
    <cfRule type="cellIs" dxfId="3" priority="1" stopIfTrue="1" operator="equal">
      <formula>""</formula>
    </cfRule>
  </conditionalFormatting>
  <conditionalFormatting sqref="O14">
    <cfRule type="expression" dxfId="2" priority="2" stopIfTrue="1">
      <formula>$C$13&lt;&gt;$N$14</formula>
    </cfRule>
  </conditionalFormatting>
  <conditionalFormatting sqref="J15:J16">
    <cfRule type="expression" dxfId="1" priority="3" stopIfTrue="1">
      <formula>$O$10&lt;3</formula>
    </cfRule>
  </conditionalFormatting>
  <conditionalFormatting sqref="E10">
    <cfRule type="expression" dxfId="0" priority="4" stopIfTrue="1">
      <formula>$D$10=""</formula>
    </cfRule>
  </conditionalFormatting>
  <dataValidations xWindow="247" yWindow="340" count="6">
    <dataValidation type="list" allowBlank="1" showInputMessage="1" showErrorMessage="1" sqref="E71:E72" xr:uid="{00000000-0002-0000-0200-000000000000}">
      <formula1>$N$15:$N$16</formula1>
    </dataValidation>
    <dataValidation type="list" allowBlank="1" showInputMessage="1" showErrorMessage="1" sqref="D21:D25" xr:uid="{00000000-0002-0000-0200-000001000000}">
      <formula1>$M$2:$M$5</formula1>
    </dataValidation>
    <dataValidation type="list" allowBlank="1" showInputMessage="1" showErrorMessage="1" sqref="G21:G25" xr:uid="{00000000-0002-0000-0200-000002000000}">
      <formula1>$M$9:$M$12</formula1>
    </dataValidation>
    <dataValidation type="list" allowBlank="1" showInputMessage="1" showErrorMessage="1" sqref="J13" xr:uid="{00000000-0002-0000-0200-000003000000}">
      <formula1>$L$2:$L$4</formula1>
    </dataValidation>
    <dataValidation operator="lessThanOrEqual" allowBlank="1" showInputMessage="1" showErrorMessage="1" sqref="J14" xr:uid="{00000000-0002-0000-0200-000004000000}"/>
    <dataValidation type="list" allowBlank="1" showInputMessage="1" showErrorMessage="1" sqref="F12" xr:uid="{00000000-0002-0000-0200-000005000000}">
      <formula1>$P$2:$P$4</formula1>
    </dataValidation>
  </dataValidations>
  <pageMargins left="0.23622047244094491" right="0.15748031496062992" top="0.39370078740157483" bottom="0.39370078740157483" header="0.19685039370078741" footer="0.19685039370078741"/>
  <pageSetup paperSize="9" scale="90" orientation="portrait" blackAndWhite="1" horizontalDpi="300" verticalDpi="300" r:id="rId1"/>
  <headerFooter alignWithMargins="0">
    <oddHeader>&amp;C&amp;F</oddHeader>
    <oddFooter>&amp;L&amp;A&amp;R&amp;P.&amp;N</oddFooter>
  </headerFooter>
  <rowBreaks count="1" manualBreakCount="1">
    <brk id="76" max="16383" man="1"/>
  </rowBreaks>
  <cellWatches>
    <cellWatch r="B55"/>
    <cellWatch r="J15"/>
  </cellWatches>
  <ignoredErrors>
    <ignoredError sqref="N8" unlockedFormula="1"/>
    <ignoredError sqref="I8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5" r:id="rId4" name="bt_NovoItem">
              <controlPr defaultSize="0" print="0" autoFill="0" autoPict="0" macro="[0]!NovoItem.MAIN">
                <anchor moveWithCells="1">
                  <from>
                    <xdr:col>5</xdr:col>
                    <xdr:colOff>66675</xdr:colOff>
                    <xdr:row>7</xdr:row>
                    <xdr:rowOff>0</xdr:rowOff>
                  </from>
                  <to>
                    <xdr:col>5</xdr:col>
                    <xdr:colOff>781050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5" name="bt_AdLinA">
              <controlPr defaultSize="0" print="0" autoFill="0" autoPict="0" macro="[0]!bt_AdLinA_Clique">
                <anchor moveWithCells="1" sizeWithCells="1">
                  <from>
                    <xdr:col>1</xdr:col>
                    <xdr:colOff>104775</xdr:colOff>
                    <xdr:row>25</xdr:row>
                    <xdr:rowOff>28575</xdr:rowOff>
                  </from>
                  <to>
                    <xdr:col>1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6" name="bt_ExcLinA">
              <controlPr defaultSize="0" print="0" autoFill="0" autoPict="0" macro="[0]!bt_ExcLinA_Clique">
                <anchor moveWithCells="1" sizeWithCells="1">
                  <from>
                    <xdr:col>1</xdr:col>
                    <xdr:colOff>409575</xdr:colOff>
                    <xdr:row>25</xdr:row>
                    <xdr:rowOff>28575</xdr:rowOff>
                  </from>
                  <to>
                    <xdr:col>1</xdr:col>
                    <xdr:colOff>609600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7" name="bt_AdLinB">
              <controlPr defaultSize="0" print="0" autoFill="0" autoPict="0" macro="[0]!bt_AdLinB1_Clique">
                <anchor moveWithCells="1" sizeWithCells="1">
                  <from>
                    <xdr:col>1</xdr:col>
                    <xdr:colOff>104775</xdr:colOff>
                    <xdr:row>33</xdr:row>
                    <xdr:rowOff>9525</xdr:rowOff>
                  </from>
                  <to>
                    <xdr:col>1</xdr:col>
                    <xdr:colOff>304800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bt_ExcLinB">
              <controlPr defaultSize="0" print="0" autoFill="0" autoPict="0" macro="[0]!bt_ExcLinB1_Clique">
                <anchor moveWithCells="1" sizeWithCells="1">
                  <from>
                    <xdr:col>1</xdr:col>
                    <xdr:colOff>409575</xdr:colOff>
                    <xdr:row>33</xdr:row>
                    <xdr:rowOff>9525</xdr:rowOff>
                  </from>
                  <to>
                    <xdr:col>1</xdr:col>
                    <xdr:colOff>609600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bt_AdLinC">
              <controlPr defaultSize="0" print="0" autoFill="0" autoPict="0" macro="[0]!bt_AdLinC_Clique">
                <anchor moveWithCells="1" sizeWithCells="1">
                  <from>
                    <xdr:col>1</xdr:col>
                    <xdr:colOff>104775</xdr:colOff>
                    <xdr:row>48</xdr:row>
                    <xdr:rowOff>9525</xdr:rowOff>
                  </from>
                  <to>
                    <xdr:col>1</xdr:col>
                    <xdr:colOff>304800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" name="bt_ExcLinC">
              <controlPr defaultSize="0" print="0" autoFill="0" autoPict="0" macro="[0]!bt_ExcLinC_Clique">
                <anchor moveWithCells="1" sizeWithCells="1">
                  <from>
                    <xdr:col>1</xdr:col>
                    <xdr:colOff>409575</xdr:colOff>
                    <xdr:row>48</xdr:row>
                    <xdr:rowOff>9525</xdr:rowOff>
                  </from>
                  <to>
                    <xdr:col>1</xdr:col>
                    <xdr:colOff>609600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1" name="grp_1">
              <controlPr defaultSize="0" autoFill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1171575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2" name="bt_opc_1">
              <controlPr defaultSize="0" autoFill="0" autoLine="0" autoPict="0" macro="[0]!bt_opc_1_Clique">
                <anchor moveWithCells="1">
                  <from>
                    <xdr:col>1</xdr:col>
                    <xdr:colOff>66675</xdr:colOff>
                    <xdr:row>5</xdr:row>
                    <xdr:rowOff>0</xdr:rowOff>
                  </from>
                  <to>
                    <xdr:col>1</xdr:col>
                    <xdr:colOff>1114425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bt_opc_2">
              <controlPr defaultSize="0" autoFill="0" autoLine="0" autoPict="0" macro="[0]!bt_opc_2_Clique">
                <anchor moveWithCells="1">
                  <from>
                    <xdr:col>1</xdr:col>
                    <xdr:colOff>66675</xdr:colOff>
                    <xdr:row>6</xdr:row>
                    <xdr:rowOff>66675</xdr:rowOff>
                  </from>
                  <to>
                    <xdr:col>1</xdr:col>
                    <xdr:colOff>1114425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4" name="Button 102">
              <controlPr defaultSize="0" print="0" autoFill="0" autoPict="0" macro="[0]!bt_AdLinF_Clique">
                <anchor moveWithCells="1" sizeWithCells="1">
                  <from>
                    <xdr:col>1</xdr:col>
                    <xdr:colOff>104775</xdr:colOff>
                    <xdr:row>72</xdr:row>
                    <xdr:rowOff>9525</xdr:rowOff>
                  </from>
                  <to>
                    <xdr:col>1</xdr:col>
                    <xdr:colOff>304800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5" name="Button 103">
              <controlPr defaultSize="0" print="0" autoFill="0" autoPict="0" macro="[0]!bt_ExcLinF_Clique">
                <anchor moveWithCells="1" sizeWithCells="1">
                  <from>
                    <xdr:col>1</xdr:col>
                    <xdr:colOff>409575</xdr:colOff>
                    <xdr:row>72</xdr:row>
                    <xdr:rowOff>9525</xdr:rowOff>
                  </from>
                  <to>
                    <xdr:col>1</xdr:col>
                    <xdr:colOff>609600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6" name="bt_op_1">
              <controlPr locked="0" defaultSize="0" autoFill="0" autoLine="0" autoPict="0" macro="[0]!bt_op_1_Clique">
                <anchor moveWithCells="1">
                  <from>
                    <xdr:col>1</xdr:col>
                    <xdr:colOff>57150</xdr:colOff>
                    <xdr:row>11</xdr:row>
                    <xdr:rowOff>85725</xdr:rowOff>
                  </from>
                  <to>
                    <xdr:col>1</xdr:col>
                    <xdr:colOff>971550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7" name="bt_op_2">
              <controlPr locked="0" defaultSize="0" autoFill="0" autoLine="0" autoPict="0" macro="[0]!bt_op_2_Clique">
                <anchor moveWithCells="1">
                  <from>
                    <xdr:col>1</xdr:col>
                    <xdr:colOff>57150</xdr:colOff>
                    <xdr:row>13</xdr:row>
                    <xdr:rowOff>9525</xdr:rowOff>
                  </from>
                  <to>
                    <xdr:col>1</xdr:col>
                    <xdr:colOff>971550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8" name="Button 121">
              <controlPr defaultSize="0" print="0" autoFill="0" autoPict="0" macro="[0]!bt_AdLinB2_Clique">
                <anchor moveWithCells="1" sizeWithCells="1">
                  <from>
                    <xdr:col>1</xdr:col>
                    <xdr:colOff>104775</xdr:colOff>
                    <xdr:row>39</xdr:row>
                    <xdr:rowOff>9525</xdr:rowOff>
                  </from>
                  <to>
                    <xdr:col>1</xdr:col>
                    <xdr:colOff>304800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9" name="Button 122">
              <controlPr defaultSize="0" print="0" autoFill="0" autoPict="0" macro="[0]!bt_ExcLinB2_Clique">
                <anchor moveWithCells="1" sizeWithCells="1">
                  <from>
                    <xdr:col>1</xdr:col>
                    <xdr:colOff>409575</xdr:colOff>
                    <xdr:row>39</xdr:row>
                    <xdr:rowOff>9525</xdr:rowOff>
                  </from>
                  <to>
                    <xdr:col>1</xdr:col>
                    <xdr:colOff>609600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0" name="Button 156">
              <controlPr defaultSize="0" print="0" autoFill="0" autoPict="0" macro="[0]!bt_AdLinC_Clique">
                <anchor moveWithCells="1" sizeWithCells="1">
                  <from>
                    <xdr:col>1</xdr:col>
                    <xdr:colOff>104775</xdr:colOff>
                    <xdr:row>54</xdr:row>
                    <xdr:rowOff>28575</xdr:rowOff>
                  </from>
                  <to>
                    <xdr:col>1</xdr:col>
                    <xdr:colOff>304800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21" name="Button 157">
              <controlPr defaultSize="0" print="0" autoFill="0" autoPict="0" macro="[0]!bt_ExcLinC_Clique">
                <anchor moveWithCells="1" sizeWithCells="1">
                  <from>
                    <xdr:col>1</xdr:col>
                    <xdr:colOff>409575</xdr:colOff>
                    <xdr:row>54</xdr:row>
                    <xdr:rowOff>28575</xdr:rowOff>
                  </from>
                  <to>
                    <xdr:col>1</xdr:col>
                    <xdr:colOff>609600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2" name="Button 161">
              <controlPr defaultSize="0" print="0" autoFill="0" autoPict="0" macro="[0]!bt_AdLinD_Clique">
                <anchor moveWithCells="1" sizeWithCells="1">
                  <from>
                    <xdr:col>1</xdr:col>
                    <xdr:colOff>104775</xdr:colOff>
                    <xdr:row>54</xdr:row>
                    <xdr:rowOff>28575</xdr:rowOff>
                  </from>
                  <to>
                    <xdr:col>1</xdr:col>
                    <xdr:colOff>304800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3" name="Button 162">
              <controlPr defaultSize="0" print="0" autoFill="0" autoPict="0" macro="[0]!bt_ExcLinD_Clique">
                <anchor moveWithCells="1" sizeWithCells="1">
                  <from>
                    <xdr:col>1</xdr:col>
                    <xdr:colOff>409575</xdr:colOff>
                    <xdr:row>54</xdr:row>
                    <xdr:rowOff>28575</xdr:rowOff>
                  </from>
                  <to>
                    <xdr:col>1</xdr:col>
                    <xdr:colOff>609600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24" name="Option Button 183">
              <controlPr locked="0" defaultSize="0" autoFill="0" autoLine="0" autoPict="0" macro="[0]!bt_op_3_Clique">
                <anchor moveWithCells="1">
                  <from>
                    <xdr:col>1</xdr:col>
                    <xdr:colOff>57150</xdr:colOff>
                    <xdr:row>14</xdr:row>
                    <xdr:rowOff>104775</xdr:rowOff>
                  </from>
                  <to>
                    <xdr:col>1</xdr:col>
                    <xdr:colOff>1104900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5" name="Spinner 223">
              <controlPr defaultSize="0" print="0" autoPict="0" macro="[0]!bt_gir1_Clique">
                <anchor moveWithCells="1">
                  <from>
                    <xdr:col>7</xdr:col>
                    <xdr:colOff>457200</xdr:colOff>
                    <xdr:row>14</xdr:row>
                    <xdr:rowOff>38100</xdr:rowOff>
                  </from>
                  <to>
                    <xdr:col>7</xdr:col>
                    <xdr:colOff>685800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6" name="grp_2">
              <controlPr defaultSize="0" autoFill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1171575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7" name="cxv3">
              <controlPr defaultSize="0" autoFill="0" autoLine="0" autoPict="0" macro="[0]!cxv3_Clique">
                <anchor moveWithCells="1" sizeWithCells="1">
                  <from>
                    <xdr:col>4</xdr:col>
                    <xdr:colOff>123825</xdr:colOff>
                    <xdr:row>13</xdr:row>
                    <xdr:rowOff>47625</xdr:rowOff>
                  </from>
                  <to>
                    <xdr:col>6</xdr:col>
                    <xdr:colOff>142875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8" name="cxv4">
              <controlPr defaultSize="0" autoFill="0" autoLine="0" autoPict="0" macro="[0]!cxv4_Clique">
                <anchor moveWithCells="1" sizeWithCells="1">
                  <from>
                    <xdr:col>4</xdr:col>
                    <xdr:colOff>123825</xdr:colOff>
                    <xdr:row>14</xdr:row>
                    <xdr:rowOff>85725</xdr:rowOff>
                  </from>
                  <to>
                    <xdr:col>6</xdr:col>
                    <xdr:colOff>142875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9" name="cxv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76200</xdr:rowOff>
                  </from>
                  <to>
                    <xdr:col>3</xdr:col>
                    <xdr:colOff>762000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30" name="cxv1">
              <controlPr defaultSize="0" autoFill="0" autoLine="0" autoPict="0" macro="[0]!cxv1_Clique">
                <anchor moveWithCells="1" sizeWithCells="1">
                  <from>
                    <xdr:col>2</xdr:col>
                    <xdr:colOff>76200</xdr:colOff>
                    <xdr:row>13</xdr:row>
                    <xdr:rowOff>47625</xdr:rowOff>
                  </from>
                  <to>
                    <xdr:col>3</xdr:col>
                    <xdr:colOff>762000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grp_3">
              <controlPr defaultSize="0" autoFill="0" autoPict="0">
                <anchor moveWithCells="1" sizeWithCells="1">
                  <from>
                    <xdr:col>2</xdr:col>
                    <xdr:colOff>0</xdr:colOff>
                    <xdr:row>12</xdr:row>
                    <xdr:rowOff>152400</xdr:rowOff>
                  </from>
                  <to>
                    <xdr:col>6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32" name="Option Button 265">
              <controlPr defaultSize="0" autoFill="0" autoLine="0" autoPict="0" macro="[0]!bt_opc_3_Clique">
                <anchor moveWithCells="1">
                  <from>
                    <xdr:col>1</xdr:col>
                    <xdr:colOff>66675</xdr:colOff>
                    <xdr:row>8</xdr:row>
                    <xdr:rowOff>9525</xdr:rowOff>
                  </from>
                  <to>
                    <xdr:col>1</xdr:col>
                    <xdr:colOff>1143000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6:AB56"/>
  <sheetViews>
    <sheetView showGridLines="0" showRowColHeaders="0" tabSelected="1" topLeftCell="E6" zoomScale="110" zoomScaleNormal="110" workbookViewId="0"/>
  </sheetViews>
  <sheetFormatPr defaultColWidth="0" defaultRowHeight="12.75" zeroHeight="1"/>
  <cols>
    <col min="1" max="4" width="0" style="244" hidden="1" customWidth="1"/>
    <col min="5" max="28" width="9.140625" style="244" customWidth="1"/>
    <col min="29" max="16384" width="9.140625" style="244" hidden="1"/>
  </cols>
  <sheetData>
    <row r="6" spans="6:6"/>
    <row r="7" spans="6:6"/>
    <row r="8" spans="6:6"/>
    <row r="9" spans="6:6"/>
    <row r="10" spans="6:6"/>
    <row r="11" spans="6:6"/>
    <row r="12" spans="6:6"/>
    <row r="13" spans="6:6">
      <c r="F13" s="246"/>
    </row>
    <row r="14" spans="6:6"/>
    <row r="15" spans="6:6"/>
    <row r="16" spans="6:6"/>
    <row r="17" spans="11:22"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</row>
    <row r="18" spans="11:22"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</row>
    <row r="19" spans="11:22"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</row>
    <row r="20" spans="11:22"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</row>
    <row r="21" spans="11:22"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</row>
    <row r="22" spans="11:22"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</row>
    <row r="23" spans="11:22"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</row>
    <row r="24" spans="11:22"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</row>
    <row r="25" spans="11:22"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</row>
    <row r="26" spans="11:22"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</row>
    <row r="27" spans="11:22"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</row>
    <row r="28" spans="11:22"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</row>
    <row r="29" spans="11:22"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</row>
    <row r="30" spans="11:22"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</row>
    <row r="31" spans="11:22"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</row>
    <row r="32" spans="11:22"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</row>
    <row r="33" spans="11:22"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</row>
    <row r="34" spans="11:22"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</row>
    <row r="35" spans="11:22"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</row>
    <row r="36" spans="11:22"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</row>
    <row r="37" spans="11:22"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</row>
    <row r="38" spans="11:22"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</row>
    <row r="39" spans="11:22"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</row>
    <row r="40" spans="11:22"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</row>
    <row r="41" spans="11:22"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</row>
    <row r="42" spans="11:22"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</row>
    <row r="43" spans="11:22"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</row>
    <row r="44" spans="11:22"/>
    <row r="45" spans="11:22"/>
    <row r="46" spans="11:22"/>
    <row r="47" spans="11:22"/>
    <row r="48" spans="11:22"/>
    <row r="49"/>
    <row r="50"/>
    <row r="51"/>
    <row r="52"/>
    <row r="53"/>
    <row r="54"/>
    <row r="55"/>
    <row r="56"/>
  </sheetData>
  <sheetProtection algorithmName="SHA-512" hashValue="fXxxh0XDT154y8z55TefZFcKvdOL1YAdlIYh9BVc23YZBJqboUNrMO6TsryxJw9NCgSCAbA+ADvEB7p4WGGOOg==" saltValue="b/HRoUIyO9/11bLcmEJk5A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I7:I51"/>
  <sheetViews>
    <sheetView showGridLines="0" showRowColHeaders="0" workbookViewId="0"/>
  </sheetViews>
  <sheetFormatPr defaultRowHeight="12.75"/>
  <cols>
    <col min="1" max="8" width="9.140625" style="264"/>
    <col min="9" max="9" width="88.85546875" style="264" customWidth="1"/>
    <col min="10" max="16384" width="9.140625" style="264"/>
  </cols>
  <sheetData>
    <row r="7" spans="9:9">
      <c r="I7" s="265"/>
    </row>
    <row r="8" spans="9:9">
      <c r="I8" s="265"/>
    </row>
    <row r="9" spans="9:9">
      <c r="I9" s="265"/>
    </row>
    <row r="10" spans="9:9">
      <c r="I10" s="265"/>
    </row>
    <row r="11" spans="9:9">
      <c r="I11" s="265"/>
    </row>
    <row r="12" spans="9:9">
      <c r="I12" s="265"/>
    </row>
    <row r="13" spans="9:9">
      <c r="I13" s="265"/>
    </row>
    <row r="14" spans="9:9">
      <c r="I14" s="265"/>
    </row>
    <row r="15" spans="9:9">
      <c r="I15" s="265"/>
    </row>
    <row r="16" spans="9:9">
      <c r="I16" s="265"/>
    </row>
    <row r="17" spans="9:9">
      <c r="I17" s="265"/>
    </row>
    <row r="18" spans="9:9">
      <c r="I18" s="265"/>
    </row>
    <row r="19" spans="9:9">
      <c r="I19" s="265"/>
    </row>
    <row r="20" spans="9:9">
      <c r="I20" s="265"/>
    </row>
    <row r="21" spans="9:9">
      <c r="I21" s="265"/>
    </row>
    <row r="22" spans="9:9">
      <c r="I22" s="265"/>
    </row>
    <row r="23" spans="9:9">
      <c r="I23" s="265"/>
    </row>
    <row r="24" spans="9:9">
      <c r="I24" s="265"/>
    </row>
    <row r="25" spans="9:9">
      <c r="I25" s="265"/>
    </row>
    <row r="26" spans="9:9">
      <c r="I26" s="265"/>
    </row>
    <row r="27" spans="9:9">
      <c r="I27" s="265"/>
    </row>
    <row r="28" spans="9:9">
      <c r="I28" s="265"/>
    </row>
    <row r="29" spans="9:9">
      <c r="I29" s="265"/>
    </row>
    <row r="30" spans="9:9">
      <c r="I30" s="265"/>
    </row>
    <row r="31" spans="9:9">
      <c r="I31" s="265"/>
    </row>
    <row r="32" spans="9:9">
      <c r="I32" s="265"/>
    </row>
    <row r="33" spans="9:9">
      <c r="I33" s="265"/>
    </row>
    <row r="34" spans="9:9">
      <c r="I34" s="265"/>
    </row>
    <row r="35" spans="9:9">
      <c r="I35" s="265"/>
    </row>
    <row r="36" spans="9:9">
      <c r="I36" s="265"/>
    </row>
    <row r="37" spans="9:9">
      <c r="I37" s="265"/>
    </row>
    <row r="38" spans="9:9">
      <c r="I38" s="265"/>
    </row>
    <row r="39" spans="9:9">
      <c r="I39" s="265"/>
    </row>
    <row r="40" spans="9:9">
      <c r="I40" s="265"/>
    </row>
    <row r="41" spans="9:9">
      <c r="I41" s="265"/>
    </row>
    <row r="42" spans="9:9">
      <c r="I42" s="265"/>
    </row>
    <row r="43" spans="9:9">
      <c r="I43" s="265"/>
    </row>
    <row r="51" hidden="1"/>
  </sheetData>
  <sheetProtection algorithmName="SHA-512" hashValue="lBDPZLUwHk4GKCLSMsGFIMhlBq/3zgcfj4QK9Agu9PcWBSqofWCkGdjZcM6JIsnsZ0ZUNA2Cqi01GdT4uh7ALA==" saltValue="lUW4KotMI5Gde/Q8SUXYXw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X145"/>
  <sheetViews>
    <sheetView showGridLines="0" showRowColHeaders="0" zoomScale="85" zoomScaleNormal="85" workbookViewId="0"/>
  </sheetViews>
  <sheetFormatPr defaultColWidth="0" defaultRowHeight="12.75" zeroHeight="1"/>
  <cols>
    <col min="1" max="8" width="11.42578125" style="266" customWidth="1"/>
    <col min="9" max="9" width="6.140625" style="266" customWidth="1"/>
    <col min="10" max="10" width="31.85546875" style="267" customWidth="1"/>
    <col min="11" max="11" width="6.42578125" style="266" customWidth="1"/>
    <col min="12" max="12" width="5.85546875" style="266" customWidth="1"/>
    <col min="13" max="13" width="12" style="266" bestFit="1" customWidth="1"/>
    <col min="14" max="14" width="9.5703125" style="268" customWidth="1"/>
    <col min="15" max="15" width="17.5703125" style="268" customWidth="1"/>
    <col min="16" max="24" width="11.42578125" style="266" customWidth="1"/>
    <col min="25" max="16384" width="11.42578125" style="266" hidden="1"/>
  </cols>
  <sheetData>
    <row r="1" spans="9:16"/>
    <row r="2" spans="9:16" ht="66.75" customHeight="1"/>
    <row r="3" spans="9:16" ht="25.5" customHeight="1"/>
    <row r="4" spans="9:16" ht="47.25" customHeight="1"/>
    <row r="5" spans="9:16" ht="34.5" customHeight="1">
      <c r="J5" s="698" t="s">
        <v>318</v>
      </c>
      <c r="K5" s="698"/>
      <c r="L5" s="698"/>
      <c r="M5" s="698"/>
      <c r="N5" s="698"/>
      <c r="O5" s="698"/>
    </row>
    <row r="6" spans="9:16" ht="37.5" customHeight="1">
      <c r="I6" s="269" t="s">
        <v>154</v>
      </c>
      <c r="J6" s="270" t="s">
        <v>404</v>
      </c>
      <c r="K6" s="271" t="s">
        <v>177</v>
      </c>
      <c r="L6" s="271" t="s">
        <v>450</v>
      </c>
      <c r="M6" s="271" t="s">
        <v>451</v>
      </c>
      <c r="N6" s="272" t="s">
        <v>452</v>
      </c>
      <c r="O6" s="297" t="s">
        <v>453</v>
      </c>
    </row>
    <row r="7" spans="9:16" ht="41.25" customHeight="1">
      <c r="I7" s="274">
        <v>1</v>
      </c>
      <c r="J7" s="275" t="s">
        <v>405</v>
      </c>
      <c r="K7" s="276" t="s">
        <v>177</v>
      </c>
      <c r="L7" s="277">
        <v>1</v>
      </c>
      <c r="M7" s="278">
        <v>505</v>
      </c>
      <c r="N7" s="279">
        <v>1</v>
      </c>
      <c r="O7" s="298">
        <f>M7/N7</f>
        <v>505</v>
      </c>
      <c r="P7" s="299"/>
    </row>
    <row r="8" spans="9:16" ht="41.25" customHeight="1">
      <c r="I8" s="274">
        <f>I7+1</f>
        <v>2</v>
      </c>
      <c r="J8" s="275" t="s">
        <v>406</v>
      </c>
      <c r="K8" s="276" t="s">
        <v>177</v>
      </c>
      <c r="L8" s="277">
        <v>2</v>
      </c>
      <c r="M8" s="278">
        <v>42.02</v>
      </c>
      <c r="N8" s="279">
        <v>1</v>
      </c>
      <c r="O8" s="298">
        <f t="shared" ref="O8:O55" si="0">M8/N8</f>
        <v>42.02</v>
      </c>
      <c r="P8" s="299"/>
    </row>
    <row r="9" spans="9:16" ht="41.25" customHeight="1">
      <c r="I9" s="274">
        <f t="shared" ref="I9:I55" si="1">I8+1</f>
        <v>3</v>
      </c>
      <c r="J9" s="275" t="s">
        <v>407</v>
      </c>
      <c r="K9" s="276" t="s">
        <v>177</v>
      </c>
      <c r="L9" s="280">
        <v>1</v>
      </c>
      <c r="M9" s="278">
        <v>52.51</v>
      </c>
      <c r="N9" s="279">
        <v>1</v>
      </c>
      <c r="O9" s="298">
        <f t="shared" si="0"/>
        <v>52.51</v>
      </c>
      <c r="P9" s="299"/>
    </row>
    <row r="10" spans="9:16" ht="41.25" customHeight="1">
      <c r="I10" s="274">
        <f t="shared" si="1"/>
        <v>4</v>
      </c>
      <c r="J10" s="275" t="s">
        <v>408</v>
      </c>
      <c r="K10" s="276" t="s">
        <v>177</v>
      </c>
      <c r="L10" s="277">
        <v>1</v>
      </c>
      <c r="M10" s="278">
        <v>325</v>
      </c>
      <c r="N10" s="279">
        <v>1</v>
      </c>
      <c r="O10" s="298">
        <f t="shared" si="0"/>
        <v>325</v>
      </c>
      <c r="P10" s="299"/>
    </row>
    <row r="11" spans="9:16" ht="41.25" customHeight="1">
      <c r="I11" s="274">
        <f t="shared" si="1"/>
        <v>5</v>
      </c>
      <c r="J11" s="275" t="s">
        <v>409</v>
      </c>
      <c r="K11" s="276" t="s">
        <v>177</v>
      </c>
      <c r="L11" s="277">
        <v>1</v>
      </c>
      <c r="M11" s="278">
        <v>155.80000000000001</v>
      </c>
      <c r="N11" s="279">
        <v>1</v>
      </c>
      <c r="O11" s="298">
        <f t="shared" si="0"/>
        <v>155.80000000000001</v>
      </c>
      <c r="P11" s="299"/>
    </row>
    <row r="12" spans="9:16" ht="41.25" customHeight="1">
      <c r="I12" s="274">
        <f t="shared" si="1"/>
        <v>6</v>
      </c>
      <c r="J12" s="275" t="s">
        <v>410</v>
      </c>
      <c r="K12" s="276" t="s">
        <v>177</v>
      </c>
      <c r="L12" s="277">
        <v>1</v>
      </c>
      <c r="M12" s="278">
        <v>232</v>
      </c>
      <c r="N12" s="279">
        <v>1</v>
      </c>
      <c r="O12" s="298">
        <f t="shared" si="0"/>
        <v>232</v>
      </c>
      <c r="P12" s="299"/>
    </row>
    <row r="13" spans="9:16" ht="41.25" customHeight="1">
      <c r="I13" s="274">
        <f t="shared" si="1"/>
        <v>7</v>
      </c>
      <c r="J13" s="275" t="s">
        <v>411</v>
      </c>
      <c r="K13" s="276" t="s">
        <v>177</v>
      </c>
      <c r="L13" s="277">
        <v>1</v>
      </c>
      <c r="M13" s="278">
        <v>155.80000000000001</v>
      </c>
      <c r="N13" s="279">
        <v>1</v>
      </c>
      <c r="O13" s="298">
        <f t="shared" si="0"/>
        <v>155.80000000000001</v>
      </c>
      <c r="P13" s="299"/>
    </row>
    <row r="14" spans="9:16" ht="41.25" customHeight="1">
      <c r="I14" s="274">
        <f t="shared" si="1"/>
        <v>8</v>
      </c>
      <c r="J14" s="275" t="s">
        <v>412</v>
      </c>
      <c r="K14" s="276" t="s">
        <v>177</v>
      </c>
      <c r="L14" s="277">
        <v>1</v>
      </c>
      <c r="M14" s="278">
        <v>360.7</v>
      </c>
      <c r="N14" s="279">
        <v>1</v>
      </c>
      <c r="O14" s="298">
        <f t="shared" si="0"/>
        <v>360.7</v>
      </c>
      <c r="P14" s="299"/>
    </row>
    <row r="15" spans="9:16" ht="41.25" customHeight="1">
      <c r="I15" s="274">
        <f t="shared" si="1"/>
        <v>9</v>
      </c>
      <c r="J15" s="275" t="s">
        <v>413</v>
      </c>
      <c r="K15" s="276" t="s">
        <v>177</v>
      </c>
      <c r="L15" s="277">
        <v>1</v>
      </c>
      <c r="M15" s="278">
        <v>187</v>
      </c>
      <c r="N15" s="279">
        <v>1</v>
      </c>
      <c r="O15" s="298">
        <f t="shared" si="0"/>
        <v>187</v>
      </c>
      <c r="P15" s="299"/>
    </row>
    <row r="16" spans="9:16" ht="41.25" customHeight="1">
      <c r="I16" s="274">
        <f t="shared" si="1"/>
        <v>10</v>
      </c>
      <c r="J16" s="275" t="s">
        <v>414</v>
      </c>
      <c r="K16" s="276" t="s">
        <v>177</v>
      </c>
      <c r="L16" s="277">
        <v>1</v>
      </c>
      <c r="M16" s="278">
        <v>491.06</v>
      </c>
      <c r="N16" s="279">
        <v>1</v>
      </c>
      <c r="O16" s="298">
        <f t="shared" si="0"/>
        <v>491.06</v>
      </c>
      <c r="P16" s="299"/>
    </row>
    <row r="17" spans="9:16" ht="41.25" customHeight="1">
      <c r="I17" s="274">
        <f t="shared" si="1"/>
        <v>11</v>
      </c>
      <c r="J17" s="275" t="s">
        <v>415</v>
      </c>
      <c r="K17" s="276" t="s">
        <v>177</v>
      </c>
      <c r="L17" s="277">
        <v>1</v>
      </c>
      <c r="M17" s="278">
        <v>34.9</v>
      </c>
      <c r="N17" s="279">
        <v>1</v>
      </c>
      <c r="O17" s="298">
        <f t="shared" si="0"/>
        <v>34.9</v>
      </c>
      <c r="P17" s="299"/>
    </row>
    <row r="18" spans="9:16" ht="41.25" customHeight="1">
      <c r="I18" s="274">
        <f t="shared" si="1"/>
        <v>12</v>
      </c>
      <c r="J18" s="275" t="s">
        <v>416</v>
      </c>
      <c r="K18" s="276" t="s">
        <v>177</v>
      </c>
      <c r="L18" s="277">
        <v>1</v>
      </c>
      <c r="M18" s="278">
        <v>154.5</v>
      </c>
      <c r="N18" s="279">
        <v>1</v>
      </c>
      <c r="O18" s="298">
        <f t="shared" si="0"/>
        <v>154.5</v>
      </c>
      <c r="P18" s="299"/>
    </row>
    <row r="19" spans="9:16" ht="41.25" customHeight="1">
      <c r="I19" s="274">
        <f t="shared" si="1"/>
        <v>13</v>
      </c>
      <c r="J19" s="275" t="s">
        <v>417</v>
      </c>
      <c r="K19" s="276" t="s">
        <v>177</v>
      </c>
      <c r="L19" s="277">
        <v>1</v>
      </c>
      <c r="M19" s="278">
        <v>22</v>
      </c>
      <c r="N19" s="279">
        <v>1</v>
      </c>
      <c r="O19" s="298">
        <f t="shared" si="0"/>
        <v>22</v>
      </c>
      <c r="P19" s="299"/>
    </row>
    <row r="20" spans="9:16" ht="41.25" customHeight="1">
      <c r="I20" s="274">
        <f t="shared" si="1"/>
        <v>14</v>
      </c>
      <c r="J20" s="281" t="s">
        <v>418</v>
      </c>
      <c r="K20" s="276" t="s">
        <v>177</v>
      </c>
      <c r="L20" s="277">
        <v>1</v>
      </c>
      <c r="M20" s="278">
        <v>350</v>
      </c>
      <c r="N20" s="279">
        <v>1</v>
      </c>
      <c r="O20" s="298">
        <f t="shared" si="0"/>
        <v>350</v>
      </c>
      <c r="P20" s="299"/>
    </row>
    <row r="21" spans="9:16" ht="41.25" customHeight="1">
      <c r="I21" s="274">
        <f t="shared" si="1"/>
        <v>15</v>
      </c>
      <c r="J21" s="281" t="s">
        <v>419</v>
      </c>
      <c r="K21" s="276" t="s">
        <v>177</v>
      </c>
      <c r="L21" s="277">
        <v>1</v>
      </c>
      <c r="M21" s="278">
        <v>803</v>
      </c>
      <c r="N21" s="279">
        <v>1</v>
      </c>
      <c r="O21" s="298">
        <f t="shared" si="0"/>
        <v>803</v>
      </c>
      <c r="P21" s="299"/>
    </row>
    <row r="22" spans="9:16" ht="41.25" customHeight="1">
      <c r="I22" s="274">
        <f t="shared" si="1"/>
        <v>16</v>
      </c>
      <c r="J22" s="281" t="s">
        <v>420</v>
      </c>
      <c r="K22" s="276" t="s">
        <v>177</v>
      </c>
      <c r="L22" s="277">
        <v>1</v>
      </c>
      <c r="M22" s="278">
        <v>259</v>
      </c>
      <c r="N22" s="279">
        <v>1</v>
      </c>
      <c r="O22" s="298">
        <f t="shared" si="0"/>
        <v>259</v>
      </c>
      <c r="P22" s="299"/>
    </row>
    <row r="23" spans="9:16" ht="41.25" customHeight="1">
      <c r="I23" s="274">
        <f t="shared" si="1"/>
        <v>17</v>
      </c>
      <c r="J23" s="275" t="s">
        <v>421</v>
      </c>
      <c r="K23" s="276" t="s">
        <v>177</v>
      </c>
      <c r="L23" s="277">
        <v>1</v>
      </c>
      <c r="M23" s="278">
        <v>205</v>
      </c>
      <c r="N23" s="279">
        <v>1</v>
      </c>
      <c r="O23" s="298">
        <f t="shared" si="0"/>
        <v>205</v>
      </c>
      <c r="P23" s="299"/>
    </row>
    <row r="24" spans="9:16" ht="41.25" customHeight="1">
      <c r="I24" s="274">
        <f t="shared" si="1"/>
        <v>18</v>
      </c>
      <c r="J24" s="275" t="s">
        <v>422</v>
      </c>
      <c r="K24" s="276" t="s">
        <v>177</v>
      </c>
      <c r="L24" s="277">
        <v>1</v>
      </c>
      <c r="M24" s="278">
        <v>49</v>
      </c>
      <c r="N24" s="279">
        <v>1</v>
      </c>
      <c r="O24" s="298">
        <f t="shared" si="0"/>
        <v>49</v>
      </c>
      <c r="P24" s="299"/>
    </row>
    <row r="25" spans="9:16" ht="41.25" customHeight="1">
      <c r="I25" s="274">
        <f t="shared" si="1"/>
        <v>19</v>
      </c>
      <c r="J25" s="275" t="s">
        <v>423</v>
      </c>
      <c r="K25" s="276" t="s">
        <v>177</v>
      </c>
      <c r="L25" s="277">
        <v>1</v>
      </c>
      <c r="M25" s="278">
        <v>33.17</v>
      </c>
      <c r="N25" s="279">
        <v>1</v>
      </c>
      <c r="O25" s="298">
        <f t="shared" si="0"/>
        <v>33.17</v>
      </c>
      <c r="P25" s="299"/>
    </row>
    <row r="26" spans="9:16" ht="41.25" customHeight="1">
      <c r="I26" s="274">
        <f t="shared" si="1"/>
        <v>20</v>
      </c>
      <c r="J26" s="275" t="s">
        <v>424</v>
      </c>
      <c r="K26" s="276" t="s">
        <v>177</v>
      </c>
      <c r="L26" s="277">
        <v>1</v>
      </c>
      <c r="M26" s="278">
        <v>28.41</v>
      </c>
      <c r="N26" s="279">
        <v>1</v>
      </c>
      <c r="O26" s="298">
        <f t="shared" si="0"/>
        <v>28.41</v>
      </c>
      <c r="P26" s="299"/>
    </row>
    <row r="27" spans="9:16" ht="41.25" customHeight="1">
      <c r="I27" s="274">
        <f t="shared" si="1"/>
        <v>21</v>
      </c>
      <c r="J27" s="275" t="s">
        <v>425</v>
      </c>
      <c r="K27" s="276" t="s">
        <v>177</v>
      </c>
      <c r="L27" s="277">
        <v>1</v>
      </c>
      <c r="M27" s="278">
        <v>25</v>
      </c>
      <c r="N27" s="279">
        <v>1</v>
      </c>
      <c r="O27" s="298">
        <f t="shared" si="0"/>
        <v>25</v>
      </c>
      <c r="P27" s="299"/>
    </row>
    <row r="28" spans="9:16" ht="41.25" customHeight="1">
      <c r="I28" s="274">
        <f t="shared" si="1"/>
        <v>22</v>
      </c>
      <c r="J28" s="275" t="s">
        <v>426</v>
      </c>
      <c r="K28" s="276" t="s">
        <v>177</v>
      </c>
      <c r="L28" s="277">
        <v>1</v>
      </c>
      <c r="M28" s="278">
        <v>25.21</v>
      </c>
      <c r="N28" s="279">
        <v>1</v>
      </c>
      <c r="O28" s="298">
        <f t="shared" si="0"/>
        <v>25.21</v>
      </c>
      <c r="P28" s="299"/>
    </row>
    <row r="29" spans="9:16" ht="41.25" customHeight="1">
      <c r="I29" s="274">
        <f t="shared" si="1"/>
        <v>23</v>
      </c>
      <c r="J29" s="275" t="s">
        <v>427</v>
      </c>
      <c r="K29" s="276" t="s">
        <v>177</v>
      </c>
      <c r="L29" s="277">
        <v>1</v>
      </c>
      <c r="M29" s="278">
        <v>18.53</v>
      </c>
      <c r="N29" s="279">
        <v>1</v>
      </c>
      <c r="O29" s="298">
        <f t="shared" si="0"/>
        <v>18.53</v>
      </c>
      <c r="P29" s="299"/>
    </row>
    <row r="30" spans="9:16" ht="41.25" customHeight="1">
      <c r="I30" s="274">
        <f t="shared" si="1"/>
        <v>24</v>
      </c>
      <c r="J30" s="275" t="s">
        <v>428</v>
      </c>
      <c r="K30" s="276" t="s">
        <v>177</v>
      </c>
      <c r="L30" s="277">
        <v>1</v>
      </c>
      <c r="M30" s="282">
        <v>50.26</v>
      </c>
      <c r="N30" s="283">
        <v>1</v>
      </c>
      <c r="O30" s="300">
        <f t="shared" si="0"/>
        <v>50.26</v>
      </c>
      <c r="P30" s="299"/>
    </row>
    <row r="31" spans="9:16" ht="41.25" customHeight="1">
      <c r="I31" s="274">
        <f t="shared" si="1"/>
        <v>25</v>
      </c>
      <c r="J31" s="275" t="s">
        <v>429</v>
      </c>
      <c r="K31" s="276" t="s">
        <v>177</v>
      </c>
      <c r="L31" s="277">
        <v>1</v>
      </c>
      <c r="M31" s="282">
        <v>50.26</v>
      </c>
      <c r="N31" s="283">
        <v>1</v>
      </c>
      <c r="O31" s="300">
        <f t="shared" si="0"/>
        <v>50.26</v>
      </c>
      <c r="P31" s="299"/>
    </row>
    <row r="32" spans="9:16" ht="41.25" customHeight="1">
      <c r="I32" s="274">
        <f t="shared" si="1"/>
        <v>26</v>
      </c>
      <c r="J32" s="275" t="s">
        <v>430</v>
      </c>
      <c r="K32" s="276" t="s">
        <v>177</v>
      </c>
      <c r="L32" s="277">
        <v>1</v>
      </c>
      <c r="M32" s="282">
        <v>50.26</v>
      </c>
      <c r="N32" s="283">
        <v>1</v>
      </c>
      <c r="O32" s="300">
        <f t="shared" si="0"/>
        <v>50.26</v>
      </c>
      <c r="P32" s="299"/>
    </row>
    <row r="33" spans="9:16" ht="41.25" customHeight="1">
      <c r="I33" s="274">
        <f t="shared" si="1"/>
        <v>27</v>
      </c>
      <c r="J33" s="275" t="s">
        <v>431</v>
      </c>
      <c r="K33" s="276" t="s">
        <v>177</v>
      </c>
      <c r="L33" s="277">
        <v>1</v>
      </c>
      <c r="M33" s="282">
        <v>50.26</v>
      </c>
      <c r="N33" s="283">
        <v>1</v>
      </c>
      <c r="O33" s="300">
        <f t="shared" si="0"/>
        <v>50.26</v>
      </c>
      <c r="P33" s="299"/>
    </row>
    <row r="34" spans="9:16" ht="41.25" customHeight="1">
      <c r="I34" s="274">
        <f t="shared" si="1"/>
        <v>28</v>
      </c>
      <c r="J34" s="275" t="s">
        <v>432</v>
      </c>
      <c r="K34" s="276" t="s">
        <v>177</v>
      </c>
      <c r="L34" s="277">
        <v>1</v>
      </c>
      <c r="M34" s="282">
        <v>50.26</v>
      </c>
      <c r="N34" s="283">
        <v>1</v>
      </c>
      <c r="O34" s="300">
        <f t="shared" si="0"/>
        <v>50.26</v>
      </c>
      <c r="P34" s="299"/>
    </row>
    <row r="35" spans="9:16" ht="41.25" customHeight="1">
      <c r="I35" s="274">
        <f t="shared" si="1"/>
        <v>29</v>
      </c>
      <c r="J35" s="275" t="s">
        <v>433</v>
      </c>
      <c r="K35" s="276" t="s">
        <v>177</v>
      </c>
      <c r="L35" s="277">
        <v>1</v>
      </c>
      <c r="M35" s="282">
        <v>50.26</v>
      </c>
      <c r="N35" s="283">
        <v>1</v>
      </c>
      <c r="O35" s="300">
        <f t="shared" si="0"/>
        <v>50.26</v>
      </c>
      <c r="P35" s="299"/>
    </row>
    <row r="36" spans="9:16" ht="41.25" customHeight="1">
      <c r="I36" s="274">
        <f t="shared" si="1"/>
        <v>30</v>
      </c>
      <c r="J36" s="275" t="s">
        <v>434</v>
      </c>
      <c r="K36" s="276" t="s">
        <v>177</v>
      </c>
      <c r="L36" s="277">
        <v>1</v>
      </c>
      <c r="M36" s="282">
        <v>37.5</v>
      </c>
      <c r="N36" s="283">
        <v>1</v>
      </c>
      <c r="O36" s="300">
        <f t="shared" si="0"/>
        <v>37.5</v>
      </c>
      <c r="P36" s="299"/>
    </row>
    <row r="37" spans="9:16" ht="41.25" customHeight="1">
      <c r="I37" s="274">
        <f t="shared" si="1"/>
        <v>31</v>
      </c>
      <c r="J37" s="275" t="s">
        <v>435</v>
      </c>
      <c r="K37" s="276" t="s">
        <v>177</v>
      </c>
      <c r="L37" s="277">
        <v>1</v>
      </c>
      <c r="M37" s="282">
        <v>37.5</v>
      </c>
      <c r="N37" s="283">
        <v>1</v>
      </c>
      <c r="O37" s="300">
        <f t="shared" si="0"/>
        <v>37.5</v>
      </c>
      <c r="P37" s="299"/>
    </row>
    <row r="38" spans="9:16" ht="41.25" customHeight="1">
      <c r="I38" s="274">
        <f t="shared" si="1"/>
        <v>32</v>
      </c>
      <c r="J38" s="275" t="s">
        <v>436</v>
      </c>
      <c r="K38" s="276" t="s">
        <v>177</v>
      </c>
      <c r="L38" s="277">
        <v>1</v>
      </c>
      <c r="M38" s="282">
        <v>37.5</v>
      </c>
      <c r="N38" s="283">
        <v>1</v>
      </c>
      <c r="O38" s="300">
        <f t="shared" si="0"/>
        <v>37.5</v>
      </c>
      <c r="P38" s="299"/>
    </row>
    <row r="39" spans="9:16" ht="41.25" customHeight="1">
      <c r="I39" s="274">
        <f t="shared" si="1"/>
        <v>33</v>
      </c>
      <c r="J39" s="275" t="s">
        <v>437</v>
      </c>
      <c r="K39" s="276" t="s">
        <v>177</v>
      </c>
      <c r="L39" s="277">
        <v>1</v>
      </c>
      <c r="M39" s="282">
        <v>37.5</v>
      </c>
      <c r="N39" s="283">
        <v>1</v>
      </c>
      <c r="O39" s="300">
        <f t="shared" si="0"/>
        <v>37.5</v>
      </c>
      <c r="P39" s="299"/>
    </row>
    <row r="40" spans="9:16" ht="41.25" customHeight="1">
      <c r="I40" s="274">
        <f t="shared" si="1"/>
        <v>34</v>
      </c>
      <c r="J40" s="275" t="s">
        <v>438</v>
      </c>
      <c r="K40" s="276" t="s">
        <v>177</v>
      </c>
      <c r="L40" s="277">
        <v>1</v>
      </c>
      <c r="M40" s="282">
        <v>37.5</v>
      </c>
      <c r="N40" s="283">
        <v>1</v>
      </c>
      <c r="O40" s="300">
        <f t="shared" si="0"/>
        <v>37.5</v>
      </c>
      <c r="P40" s="299"/>
    </row>
    <row r="41" spans="9:16" ht="41.25" customHeight="1">
      <c r="I41" s="274">
        <f t="shared" si="1"/>
        <v>35</v>
      </c>
      <c r="J41" s="275" t="s">
        <v>439</v>
      </c>
      <c r="K41" s="276" t="s">
        <v>177</v>
      </c>
      <c r="L41" s="277">
        <v>1</v>
      </c>
      <c r="M41" s="278">
        <v>20</v>
      </c>
      <c r="N41" s="279">
        <v>1</v>
      </c>
      <c r="O41" s="298">
        <f t="shared" si="0"/>
        <v>20</v>
      </c>
      <c r="P41" s="299"/>
    </row>
    <row r="42" spans="9:16" ht="41.25" customHeight="1">
      <c r="I42" s="274">
        <f t="shared" si="1"/>
        <v>36</v>
      </c>
      <c r="J42" s="275" t="s">
        <v>440</v>
      </c>
      <c r="K42" s="276" t="s">
        <v>177</v>
      </c>
      <c r="L42" s="277">
        <v>1</v>
      </c>
      <c r="M42" s="278">
        <v>124</v>
      </c>
      <c r="N42" s="279">
        <v>1</v>
      </c>
      <c r="O42" s="298">
        <f t="shared" si="0"/>
        <v>124</v>
      </c>
      <c r="P42" s="299"/>
    </row>
    <row r="43" spans="9:16" ht="41.25" customHeight="1">
      <c r="I43" s="274">
        <f t="shared" si="1"/>
        <v>37</v>
      </c>
      <c r="J43" s="275" t="s">
        <v>441</v>
      </c>
      <c r="K43" s="276" t="s">
        <v>177</v>
      </c>
      <c r="L43" s="277">
        <v>1</v>
      </c>
      <c r="M43" s="278">
        <v>29</v>
      </c>
      <c r="N43" s="279">
        <v>1</v>
      </c>
      <c r="O43" s="298">
        <f t="shared" si="0"/>
        <v>29</v>
      </c>
      <c r="P43" s="299"/>
    </row>
    <row r="44" spans="9:16" ht="41.25" customHeight="1">
      <c r="I44" s="274">
        <f t="shared" si="1"/>
        <v>38</v>
      </c>
      <c r="J44" s="275" t="s">
        <v>442</v>
      </c>
      <c r="K44" s="276" t="s">
        <v>177</v>
      </c>
      <c r="L44" s="277">
        <v>1</v>
      </c>
      <c r="M44" s="278">
        <v>25</v>
      </c>
      <c r="N44" s="279">
        <v>1</v>
      </c>
      <c r="O44" s="298">
        <f t="shared" si="0"/>
        <v>25</v>
      </c>
      <c r="P44" s="299"/>
    </row>
    <row r="45" spans="9:16" ht="41.25" customHeight="1">
      <c r="I45" s="274">
        <f t="shared" si="1"/>
        <v>39</v>
      </c>
      <c r="J45" s="275" t="s">
        <v>443</v>
      </c>
      <c r="K45" s="276" t="s">
        <v>177</v>
      </c>
      <c r="L45" s="277">
        <v>1</v>
      </c>
      <c r="M45" s="278">
        <v>11.9</v>
      </c>
      <c r="N45" s="279">
        <v>1</v>
      </c>
      <c r="O45" s="298">
        <f t="shared" si="0"/>
        <v>11.9</v>
      </c>
      <c r="P45" s="299"/>
    </row>
    <row r="46" spans="9:16" ht="41.25" customHeight="1">
      <c r="I46" s="274">
        <f t="shared" si="1"/>
        <v>40</v>
      </c>
      <c r="J46" s="275" t="s">
        <v>167</v>
      </c>
      <c r="K46" s="276" t="s">
        <v>177</v>
      </c>
      <c r="L46" s="277">
        <v>2</v>
      </c>
      <c r="M46" s="278">
        <v>52.9</v>
      </c>
      <c r="N46" s="279">
        <v>1</v>
      </c>
      <c r="O46" s="298">
        <f t="shared" si="0"/>
        <v>52.9</v>
      </c>
      <c r="P46" s="299"/>
    </row>
    <row r="47" spans="9:16" ht="41.25" customHeight="1">
      <c r="I47" s="274">
        <f t="shared" si="1"/>
        <v>41</v>
      </c>
      <c r="J47" s="275" t="s">
        <v>444</v>
      </c>
      <c r="K47" s="276" t="s">
        <v>177</v>
      </c>
      <c r="L47" s="277">
        <v>2</v>
      </c>
      <c r="M47" s="278">
        <v>4</v>
      </c>
      <c r="N47" s="279">
        <v>1</v>
      </c>
      <c r="O47" s="298">
        <f t="shared" si="0"/>
        <v>4</v>
      </c>
      <c r="P47" s="299"/>
    </row>
    <row r="48" spans="9:16" ht="41.25" customHeight="1">
      <c r="I48" s="274">
        <f t="shared" si="1"/>
        <v>42</v>
      </c>
      <c r="J48" s="275" t="s">
        <v>454</v>
      </c>
      <c r="K48" s="276" t="s">
        <v>177</v>
      </c>
      <c r="L48" s="277">
        <v>1</v>
      </c>
      <c r="M48" s="278">
        <v>5</v>
      </c>
      <c r="N48" s="279">
        <v>1</v>
      </c>
      <c r="O48" s="298">
        <f t="shared" si="0"/>
        <v>5</v>
      </c>
      <c r="P48" s="299"/>
    </row>
    <row r="49" spans="9:16" ht="41.25" customHeight="1">
      <c r="I49" s="274">
        <f t="shared" si="1"/>
        <v>43</v>
      </c>
      <c r="J49" s="275" t="s">
        <v>1215</v>
      </c>
      <c r="K49" s="276" t="s">
        <v>177</v>
      </c>
      <c r="L49" s="277">
        <v>2</v>
      </c>
      <c r="M49" s="278">
        <v>50</v>
      </c>
      <c r="N49" s="279">
        <v>1</v>
      </c>
      <c r="O49" s="298">
        <f t="shared" si="0"/>
        <v>50</v>
      </c>
      <c r="P49" s="299"/>
    </row>
    <row r="50" spans="9:16" ht="41.25" customHeight="1">
      <c r="I50" s="274">
        <f t="shared" si="1"/>
        <v>44</v>
      </c>
      <c r="J50" s="275" t="s">
        <v>445</v>
      </c>
      <c r="K50" s="276" t="s">
        <v>177</v>
      </c>
      <c r="L50" s="277">
        <v>1</v>
      </c>
      <c r="M50" s="278">
        <v>16</v>
      </c>
      <c r="N50" s="279">
        <v>1</v>
      </c>
      <c r="O50" s="298">
        <f t="shared" si="0"/>
        <v>16</v>
      </c>
      <c r="P50" s="299"/>
    </row>
    <row r="51" spans="9:16" ht="41.25" customHeight="1">
      <c r="I51" s="274">
        <f t="shared" si="1"/>
        <v>45</v>
      </c>
      <c r="J51" s="275" t="s">
        <v>446</v>
      </c>
      <c r="K51" s="276" t="s">
        <v>177</v>
      </c>
      <c r="L51" s="277">
        <v>4</v>
      </c>
      <c r="M51" s="278">
        <v>2.5</v>
      </c>
      <c r="N51" s="279">
        <v>1</v>
      </c>
      <c r="O51" s="298">
        <f t="shared" si="0"/>
        <v>2.5</v>
      </c>
      <c r="P51" s="299"/>
    </row>
    <row r="52" spans="9:16" ht="41.25" customHeight="1">
      <c r="I52" s="274">
        <f t="shared" si="1"/>
        <v>46</v>
      </c>
      <c r="J52" s="275" t="s">
        <v>1214</v>
      </c>
      <c r="K52" s="276" t="s">
        <v>177</v>
      </c>
      <c r="L52" s="277">
        <v>2</v>
      </c>
      <c r="M52" s="278">
        <v>17.7</v>
      </c>
      <c r="N52" s="279">
        <v>1</v>
      </c>
      <c r="O52" s="298">
        <f t="shared" si="0"/>
        <v>17.7</v>
      </c>
      <c r="P52" s="299"/>
    </row>
    <row r="53" spans="9:16" ht="41.25" customHeight="1">
      <c r="I53" s="274">
        <f t="shared" si="1"/>
        <v>47</v>
      </c>
      <c r="J53" s="284" t="s">
        <v>456</v>
      </c>
      <c r="K53" s="276" t="s">
        <v>177</v>
      </c>
      <c r="L53" s="277">
        <v>2</v>
      </c>
      <c r="M53" s="278">
        <v>50.71</v>
      </c>
      <c r="N53" s="279">
        <v>1</v>
      </c>
      <c r="O53" s="298">
        <f t="shared" si="0"/>
        <v>50.71</v>
      </c>
      <c r="P53" s="299"/>
    </row>
    <row r="54" spans="9:16" ht="41.25" customHeight="1">
      <c r="I54" s="274">
        <f t="shared" si="1"/>
        <v>48</v>
      </c>
      <c r="J54" s="285" t="s">
        <v>457</v>
      </c>
      <c r="K54" s="276" t="s">
        <v>177</v>
      </c>
      <c r="L54" s="277">
        <v>2</v>
      </c>
      <c r="M54" s="278">
        <v>50</v>
      </c>
      <c r="N54" s="279">
        <v>1</v>
      </c>
      <c r="O54" s="298">
        <f t="shared" si="0"/>
        <v>50</v>
      </c>
      <c r="P54" s="299"/>
    </row>
    <row r="55" spans="9:16" ht="41.25" customHeight="1">
      <c r="I55" s="286">
        <f t="shared" si="1"/>
        <v>49</v>
      </c>
      <c r="J55" s="287" t="s">
        <v>458</v>
      </c>
      <c r="K55" s="288" t="s">
        <v>177</v>
      </c>
      <c r="L55" s="289">
        <v>1</v>
      </c>
      <c r="M55" s="282">
        <v>10</v>
      </c>
      <c r="N55" s="283">
        <v>1</v>
      </c>
      <c r="O55" s="301">
        <f t="shared" si="0"/>
        <v>10</v>
      </c>
      <c r="P55" s="299"/>
    </row>
    <row r="56" spans="9:16" ht="31.5" customHeight="1">
      <c r="I56" s="699" t="s">
        <v>352</v>
      </c>
      <c r="J56" s="699"/>
      <c r="K56" s="699"/>
      <c r="L56" s="699"/>
      <c r="M56" s="699"/>
      <c r="N56" s="699"/>
      <c r="O56" s="302">
        <f>SUM(O7:O55)</f>
        <v>5472.38</v>
      </c>
      <c r="P56" s="303">
        <f>O56/'[3]Custo da Mão de Obra 2'!E6</f>
        <v>2.6183636363636364</v>
      </c>
    </row>
    <row r="57" spans="9:16" ht="27.75" customHeight="1">
      <c r="J57" s="698" t="s">
        <v>459</v>
      </c>
      <c r="K57" s="698"/>
      <c r="L57" s="698"/>
      <c r="M57" s="698"/>
      <c r="N57" s="698"/>
      <c r="O57" s="698"/>
    </row>
    <row r="58" spans="9:16" ht="37.5" customHeight="1">
      <c r="I58" s="269" t="s">
        <v>154</v>
      </c>
      <c r="J58" s="270" t="s">
        <v>404</v>
      </c>
      <c r="K58" s="271" t="s">
        <v>177</v>
      </c>
      <c r="L58" s="271" t="s">
        <v>450</v>
      </c>
      <c r="M58" s="271" t="s">
        <v>451</v>
      </c>
      <c r="N58" s="272" t="s">
        <v>452</v>
      </c>
      <c r="O58" s="273" t="s">
        <v>453</v>
      </c>
    </row>
    <row r="59" spans="9:16" ht="38.25" customHeight="1">
      <c r="I59" s="274">
        <v>1</v>
      </c>
      <c r="J59" s="275" t="s">
        <v>405</v>
      </c>
      <c r="K59" s="276" t="s">
        <v>177</v>
      </c>
      <c r="L59" s="277">
        <v>1</v>
      </c>
      <c r="M59" s="278">
        <v>505</v>
      </c>
      <c r="N59" s="279">
        <v>1</v>
      </c>
      <c r="O59" s="298">
        <f>M59/N59</f>
        <v>505</v>
      </c>
      <c r="P59" s="299"/>
    </row>
    <row r="60" spans="9:16" ht="39.75" customHeight="1">
      <c r="I60" s="274">
        <f>I59+1</f>
        <v>2</v>
      </c>
      <c r="J60" s="275" t="s">
        <v>406</v>
      </c>
      <c r="K60" s="276" t="s">
        <v>177</v>
      </c>
      <c r="L60" s="277">
        <v>2</v>
      </c>
      <c r="M60" s="278">
        <v>42.02</v>
      </c>
      <c r="N60" s="279">
        <v>1</v>
      </c>
      <c r="O60" s="298">
        <f t="shared" ref="O60:O107" si="2">M60/N60</f>
        <v>42.02</v>
      </c>
      <c r="P60" s="299"/>
    </row>
    <row r="61" spans="9:16" ht="30" customHeight="1">
      <c r="I61" s="274">
        <f t="shared" ref="I61:I107" si="3">I60+1</f>
        <v>3</v>
      </c>
      <c r="J61" s="275" t="s">
        <v>407</v>
      </c>
      <c r="K61" s="276" t="s">
        <v>177</v>
      </c>
      <c r="L61" s="280">
        <v>1</v>
      </c>
      <c r="M61" s="278">
        <v>52.51</v>
      </c>
      <c r="N61" s="279">
        <v>1</v>
      </c>
      <c r="O61" s="298">
        <f t="shared" si="2"/>
        <v>52.51</v>
      </c>
      <c r="P61" s="299"/>
    </row>
    <row r="62" spans="9:16" ht="30" customHeight="1">
      <c r="I62" s="274">
        <f t="shared" si="3"/>
        <v>4</v>
      </c>
      <c r="J62" s="275" t="s">
        <v>408</v>
      </c>
      <c r="K62" s="276" t="s">
        <v>177</v>
      </c>
      <c r="L62" s="277">
        <v>1</v>
      </c>
      <c r="M62" s="278">
        <v>325</v>
      </c>
      <c r="N62" s="279">
        <v>1</v>
      </c>
      <c r="O62" s="298">
        <f t="shared" si="2"/>
        <v>325</v>
      </c>
      <c r="P62" s="299"/>
    </row>
    <row r="63" spans="9:16" ht="30" customHeight="1">
      <c r="I63" s="274">
        <f t="shared" si="3"/>
        <v>5</v>
      </c>
      <c r="J63" s="275" t="s">
        <v>409</v>
      </c>
      <c r="K63" s="276" t="s">
        <v>177</v>
      </c>
      <c r="L63" s="277">
        <v>1</v>
      </c>
      <c r="M63" s="278">
        <v>155.80000000000001</v>
      </c>
      <c r="N63" s="279">
        <v>1</v>
      </c>
      <c r="O63" s="298">
        <f t="shared" si="2"/>
        <v>155.80000000000001</v>
      </c>
      <c r="P63" s="299"/>
    </row>
    <row r="64" spans="9:16" ht="30" customHeight="1">
      <c r="I64" s="274">
        <f t="shared" si="3"/>
        <v>6</v>
      </c>
      <c r="J64" s="275" t="s">
        <v>410</v>
      </c>
      <c r="K64" s="276" t="s">
        <v>177</v>
      </c>
      <c r="L64" s="277">
        <v>1</v>
      </c>
      <c r="M64" s="278">
        <v>232</v>
      </c>
      <c r="N64" s="279">
        <v>1</v>
      </c>
      <c r="O64" s="298">
        <f t="shared" si="2"/>
        <v>232</v>
      </c>
      <c r="P64" s="299"/>
    </row>
    <row r="65" spans="9:16" ht="30" customHeight="1">
      <c r="I65" s="274">
        <f t="shared" si="3"/>
        <v>7</v>
      </c>
      <c r="J65" s="275" t="s">
        <v>411</v>
      </c>
      <c r="K65" s="276" t="s">
        <v>177</v>
      </c>
      <c r="L65" s="277">
        <v>1</v>
      </c>
      <c r="M65" s="278">
        <v>155.80000000000001</v>
      </c>
      <c r="N65" s="279">
        <v>1</v>
      </c>
      <c r="O65" s="298">
        <f t="shared" si="2"/>
        <v>155.80000000000001</v>
      </c>
      <c r="P65" s="299"/>
    </row>
    <row r="66" spans="9:16" ht="30" customHeight="1">
      <c r="I66" s="274">
        <f t="shared" si="3"/>
        <v>8</v>
      </c>
      <c r="J66" s="275" t="s">
        <v>412</v>
      </c>
      <c r="K66" s="276" t="s">
        <v>177</v>
      </c>
      <c r="L66" s="277">
        <v>1</v>
      </c>
      <c r="M66" s="278">
        <v>360.7</v>
      </c>
      <c r="N66" s="279">
        <v>1</v>
      </c>
      <c r="O66" s="298">
        <f t="shared" si="2"/>
        <v>360.7</v>
      </c>
      <c r="P66" s="299"/>
    </row>
    <row r="67" spans="9:16" ht="47.25" customHeight="1">
      <c r="I67" s="274">
        <f t="shared" si="3"/>
        <v>9</v>
      </c>
      <c r="J67" s="275" t="s">
        <v>413</v>
      </c>
      <c r="K67" s="276" t="s">
        <v>177</v>
      </c>
      <c r="L67" s="277">
        <v>1</v>
      </c>
      <c r="M67" s="278">
        <v>187</v>
      </c>
      <c r="N67" s="279">
        <v>1</v>
      </c>
      <c r="O67" s="298">
        <f t="shared" si="2"/>
        <v>187</v>
      </c>
      <c r="P67" s="299"/>
    </row>
    <row r="68" spans="9:16" ht="40.5" customHeight="1">
      <c r="I68" s="274">
        <f t="shared" si="3"/>
        <v>10</v>
      </c>
      <c r="J68" s="275" t="s">
        <v>414</v>
      </c>
      <c r="K68" s="276" t="s">
        <v>177</v>
      </c>
      <c r="L68" s="277">
        <v>1</v>
      </c>
      <c r="M68" s="278">
        <v>491.06</v>
      </c>
      <c r="N68" s="279">
        <v>1</v>
      </c>
      <c r="O68" s="298">
        <f t="shared" si="2"/>
        <v>491.06</v>
      </c>
      <c r="P68" s="299"/>
    </row>
    <row r="69" spans="9:16" ht="30" customHeight="1">
      <c r="I69" s="274">
        <f t="shared" si="3"/>
        <v>11</v>
      </c>
      <c r="J69" s="275" t="s">
        <v>415</v>
      </c>
      <c r="K69" s="276" t="s">
        <v>177</v>
      </c>
      <c r="L69" s="277">
        <v>1</v>
      </c>
      <c r="M69" s="278">
        <v>187</v>
      </c>
      <c r="N69" s="279">
        <v>1</v>
      </c>
      <c r="O69" s="298">
        <f t="shared" si="2"/>
        <v>187</v>
      </c>
      <c r="P69" s="299"/>
    </row>
    <row r="70" spans="9:16" ht="30" customHeight="1">
      <c r="I70" s="274">
        <f t="shared" si="3"/>
        <v>12</v>
      </c>
      <c r="J70" s="275" t="s">
        <v>416</v>
      </c>
      <c r="K70" s="276" t="s">
        <v>177</v>
      </c>
      <c r="L70" s="277">
        <v>1</v>
      </c>
      <c r="M70" s="278">
        <v>154.5</v>
      </c>
      <c r="N70" s="279">
        <v>1</v>
      </c>
      <c r="O70" s="298">
        <f t="shared" si="2"/>
        <v>154.5</v>
      </c>
      <c r="P70" s="299"/>
    </row>
    <row r="71" spans="9:16" ht="30" customHeight="1">
      <c r="I71" s="274">
        <f t="shared" si="3"/>
        <v>13</v>
      </c>
      <c r="J71" s="275" t="s">
        <v>417</v>
      </c>
      <c r="K71" s="276" t="s">
        <v>177</v>
      </c>
      <c r="L71" s="277">
        <v>1</v>
      </c>
      <c r="M71" s="278">
        <v>22</v>
      </c>
      <c r="N71" s="279">
        <v>1</v>
      </c>
      <c r="O71" s="298">
        <f t="shared" si="2"/>
        <v>22</v>
      </c>
      <c r="P71" s="299"/>
    </row>
    <row r="72" spans="9:16" ht="30" customHeight="1">
      <c r="I72" s="274">
        <f t="shared" si="3"/>
        <v>14</v>
      </c>
      <c r="J72" s="281" t="s">
        <v>418</v>
      </c>
      <c r="K72" s="276" t="s">
        <v>177</v>
      </c>
      <c r="L72" s="277">
        <v>1</v>
      </c>
      <c r="M72" s="278">
        <v>350</v>
      </c>
      <c r="N72" s="279">
        <v>1</v>
      </c>
      <c r="O72" s="298">
        <f t="shared" si="2"/>
        <v>350</v>
      </c>
      <c r="P72" s="299"/>
    </row>
    <row r="73" spans="9:16" ht="30" customHeight="1">
      <c r="I73" s="274">
        <f t="shared" si="3"/>
        <v>15</v>
      </c>
      <c r="J73" s="281" t="s">
        <v>419</v>
      </c>
      <c r="K73" s="276" t="s">
        <v>177</v>
      </c>
      <c r="L73" s="277">
        <v>1</v>
      </c>
      <c r="M73" s="278">
        <v>809</v>
      </c>
      <c r="N73" s="279">
        <v>1</v>
      </c>
      <c r="O73" s="298">
        <f t="shared" si="2"/>
        <v>809</v>
      </c>
      <c r="P73" s="299"/>
    </row>
    <row r="74" spans="9:16" ht="30" customHeight="1">
      <c r="I74" s="274">
        <f t="shared" si="3"/>
        <v>16</v>
      </c>
      <c r="J74" s="281" t="s">
        <v>420</v>
      </c>
      <c r="K74" s="276" t="s">
        <v>177</v>
      </c>
      <c r="L74" s="277">
        <v>1</v>
      </c>
      <c r="M74" s="278">
        <v>259</v>
      </c>
      <c r="N74" s="279">
        <v>1</v>
      </c>
      <c r="O74" s="298">
        <f t="shared" si="2"/>
        <v>259</v>
      </c>
      <c r="P74" s="299"/>
    </row>
    <row r="75" spans="9:16" ht="30" customHeight="1">
      <c r="I75" s="274">
        <f t="shared" si="3"/>
        <v>17</v>
      </c>
      <c r="J75" s="275" t="s">
        <v>421</v>
      </c>
      <c r="K75" s="276" t="s">
        <v>177</v>
      </c>
      <c r="L75" s="277">
        <v>1</v>
      </c>
      <c r="M75" s="278">
        <v>205</v>
      </c>
      <c r="N75" s="279">
        <v>1</v>
      </c>
      <c r="O75" s="298">
        <f t="shared" si="2"/>
        <v>205</v>
      </c>
      <c r="P75" s="299"/>
    </row>
    <row r="76" spans="9:16" ht="30" customHeight="1">
      <c r="I76" s="274">
        <f t="shared" si="3"/>
        <v>18</v>
      </c>
      <c r="J76" s="275" t="s">
        <v>422</v>
      </c>
      <c r="K76" s="276" t="s">
        <v>177</v>
      </c>
      <c r="L76" s="277">
        <v>1</v>
      </c>
      <c r="M76" s="278">
        <v>49</v>
      </c>
      <c r="N76" s="279">
        <v>1</v>
      </c>
      <c r="O76" s="298">
        <f t="shared" si="2"/>
        <v>49</v>
      </c>
      <c r="P76" s="299"/>
    </row>
    <row r="77" spans="9:16" ht="30" customHeight="1">
      <c r="I77" s="274">
        <f t="shared" si="3"/>
        <v>19</v>
      </c>
      <c r="J77" s="275" t="s">
        <v>423</v>
      </c>
      <c r="K77" s="276" t="s">
        <v>177</v>
      </c>
      <c r="L77" s="277">
        <v>1</v>
      </c>
      <c r="M77" s="278">
        <v>33.17</v>
      </c>
      <c r="N77" s="279">
        <v>1</v>
      </c>
      <c r="O77" s="298">
        <f t="shared" si="2"/>
        <v>33.17</v>
      </c>
      <c r="P77" s="299"/>
    </row>
    <row r="78" spans="9:16" ht="30" customHeight="1">
      <c r="I78" s="274">
        <f t="shared" si="3"/>
        <v>20</v>
      </c>
      <c r="J78" s="275" t="s">
        <v>424</v>
      </c>
      <c r="K78" s="276" t="s">
        <v>177</v>
      </c>
      <c r="L78" s="277">
        <v>1</v>
      </c>
      <c r="M78" s="278">
        <v>28.41</v>
      </c>
      <c r="N78" s="279">
        <v>1</v>
      </c>
      <c r="O78" s="298">
        <f t="shared" si="2"/>
        <v>28.41</v>
      </c>
      <c r="P78" s="299"/>
    </row>
    <row r="79" spans="9:16" ht="30" customHeight="1">
      <c r="I79" s="274">
        <f t="shared" si="3"/>
        <v>21</v>
      </c>
      <c r="J79" s="275" t="s">
        <v>425</v>
      </c>
      <c r="K79" s="276" t="s">
        <v>177</v>
      </c>
      <c r="L79" s="277">
        <v>1</v>
      </c>
      <c r="M79" s="278">
        <v>25</v>
      </c>
      <c r="N79" s="279">
        <v>1</v>
      </c>
      <c r="O79" s="298">
        <f t="shared" si="2"/>
        <v>25</v>
      </c>
      <c r="P79" s="299"/>
    </row>
    <row r="80" spans="9:16" ht="30" customHeight="1">
      <c r="I80" s="274">
        <f t="shared" si="3"/>
        <v>22</v>
      </c>
      <c r="J80" s="275" t="s">
        <v>426</v>
      </c>
      <c r="K80" s="276" t="s">
        <v>177</v>
      </c>
      <c r="L80" s="277">
        <v>1</v>
      </c>
      <c r="M80" s="278">
        <v>25.21</v>
      </c>
      <c r="N80" s="279">
        <v>1</v>
      </c>
      <c r="O80" s="298">
        <f t="shared" si="2"/>
        <v>25.21</v>
      </c>
      <c r="P80" s="299"/>
    </row>
    <row r="81" spans="9:16" ht="30" customHeight="1">
      <c r="I81" s="274">
        <f t="shared" si="3"/>
        <v>23</v>
      </c>
      <c r="J81" s="275" t="s">
        <v>427</v>
      </c>
      <c r="K81" s="276" t="s">
        <v>177</v>
      </c>
      <c r="L81" s="277">
        <v>1</v>
      </c>
      <c r="M81" s="278">
        <v>18.53</v>
      </c>
      <c r="N81" s="279">
        <v>18.53</v>
      </c>
      <c r="O81" s="298">
        <f t="shared" si="2"/>
        <v>1</v>
      </c>
      <c r="P81" s="299"/>
    </row>
    <row r="82" spans="9:16" ht="17.25" customHeight="1">
      <c r="I82" s="274">
        <f t="shared" si="3"/>
        <v>24</v>
      </c>
      <c r="J82" s="275" t="s">
        <v>428</v>
      </c>
      <c r="K82" s="276" t="s">
        <v>177</v>
      </c>
      <c r="L82" s="277">
        <v>1</v>
      </c>
      <c r="M82" s="282">
        <v>50.26</v>
      </c>
      <c r="N82" s="283">
        <v>1</v>
      </c>
      <c r="O82" s="300">
        <f t="shared" si="2"/>
        <v>50.26</v>
      </c>
      <c r="P82" s="299"/>
    </row>
    <row r="83" spans="9:16" ht="17.25" customHeight="1">
      <c r="I83" s="274">
        <f t="shared" si="3"/>
        <v>25</v>
      </c>
      <c r="J83" s="275" t="s">
        <v>429</v>
      </c>
      <c r="K83" s="276" t="s">
        <v>177</v>
      </c>
      <c r="L83" s="277">
        <v>1</v>
      </c>
      <c r="M83" s="282">
        <v>50.26</v>
      </c>
      <c r="N83" s="283">
        <v>1</v>
      </c>
      <c r="O83" s="300">
        <f t="shared" si="2"/>
        <v>50.26</v>
      </c>
      <c r="P83" s="299"/>
    </row>
    <row r="84" spans="9:16" ht="17.25" customHeight="1">
      <c r="I84" s="274">
        <f t="shared" si="3"/>
        <v>26</v>
      </c>
      <c r="J84" s="275" t="s">
        <v>430</v>
      </c>
      <c r="K84" s="276" t="s">
        <v>177</v>
      </c>
      <c r="L84" s="277">
        <v>1</v>
      </c>
      <c r="M84" s="282">
        <v>50.26</v>
      </c>
      <c r="N84" s="283">
        <v>1</v>
      </c>
      <c r="O84" s="300">
        <f t="shared" si="2"/>
        <v>50.26</v>
      </c>
      <c r="P84" s="299"/>
    </row>
    <row r="85" spans="9:16" ht="17.25" customHeight="1">
      <c r="I85" s="274">
        <f t="shared" si="3"/>
        <v>27</v>
      </c>
      <c r="J85" s="275" t="s">
        <v>431</v>
      </c>
      <c r="K85" s="276" t="s">
        <v>177</v>
      </c>
      <c r="L85" s="277">
        <v>1</v>
      </c>
      <c r="M85" s="282">
        <v>50.26</v>
      </c>
      <c r="N85" s="283">
        <v>1</v>
      </c>
      <c r="O85" s="300">
        <f t="shared" si="2"/>
        <v>50.26</v>
      </c>
      <c r="P85" s="299"/>
    </row>
    <row r="86" spans="9:16">
      <c r="I86" s="274">
        <f t="shared" si="3"/>
        <v>28</v>
      </c>
      <c r="J86" s="275" t="s">
        <v>432</v>
      </c>
      <c r="K86" s="276" t="s">
        <v>177</v>
      </c>
      <c r="L86" s="277">
        <v>1</v>
      </c>
      <c r="M86" s="282">
        <v>50.26</v>
      </c>
      <c r="N86" s="283">
        <v>1</v>
      </c>
      <c r="O86" s="300">
        <f t="shared" si="2"/>
        <v>50.26</v>
      </c>
      <c r="P86" s="299"/>
    </row>
    <row r="87" spans="9:16">
      <c r="I87" s="274">
        <f t="shared" si="3"/>
        <v>29</v>
      </c>
      <c r="J87" s="275" t="s">
        <v>433</v>
      </c>
      <c r="K87" s="276" t="s">
        <v>177</v>
      </c>
      <c r="L87" s="277">
        <v>1</v>
      </c>
      <c r="M87" s="282">
        <v>50.26</v>
      </c>
      <c r="N87" s="283">
        <v>1</v>
      </c>
      <c r="O87" s="300">
        <f t="shared" si="2"/>
        <v>50.26</v>
      </c>
      <c r="P87" s="299"/>
    </row>
    <row r="88" spans="9:16">
      <c r="I88" s="274">
        <f t="shared" si="3"/>
        <v>30</v>
      </c>
      <c r="J88" s="275" t="s">
        <v>434</v>
      </c>
      <c r="K88" s="276" t="s">
        <v>177</v>
      </c>
      <c r="L88" s="277">
        <v>1</v>
      </c>
      <c r="M88" s="282">
        <v>37.5</v>
      </c>
      <c r="N88" s="283">
        <v>1</v>
      </c>
      <c r="O88" s="300">
        <f t="shared" si="2"/>
        <v>37.5</v>
      </c>
      <c r="P88" s="299"/>
    </row>
    <row r="89" spans="9:16">
      <c r="I89" s="274">
        <f t="shared" si="3"/>
        <v>31</v>
      </c>
      <c r="J89" s="275" t="s">
        <v>435</v>
      </c>
      <c r="K89" s="276" t="s">
        <v>177</v>
      </c>
      <c r="L89" s="277">
        <v>1</v>
      </c>
      <c r="M89" s="282">
        <v>37.5</v>
      </c>
      <c r="N89" s="283">
        <v>1</v>
      </c>
      <c r="O89" s="300">
        <f t="shared" si="2"/>
        <v>37.5</v>
      </c>
      <c r="P89" s="299"/>
    </row>
    <row r="90" spans="9:16">
      <c r="I90" s="274">
        <f t="shared" si="3"/>
        <v>32</v>
      </c>
      <c r="J90" s="275" t="s">
        <v>436</v>
      </c>
      <c r="K90" s="276" t="s">
        <v>177</v>
      </c>
      <c r="L90" s="277">
        <v>1</v>
      </c>
      <c r="M90" s="282">
        <v>37.5</v>
      </c>
      <c r="N90" s="283">
        <v>1</v>
      </c>
      <c r="O90" s="300">
        <f t="shared" si="2"/>
        <v>37.5</v>
      </c>
      <c r="P90" s="299"/>
    </row>
    <row r="91" spans="9:16">
      <c r="I91" s="274">
        <f t="shared" si="3"/>
        <v>33</v>
      </c>
      <c r="J91" s="275" t="s">
        <v>437</v>
      </c>
      <c r="K91" s="276" t="s">
        <v>177</v>
      </c>
      <c r="L91" s="277">
        <v>1</v>
      </c>
      <c r="M91" s="282">
        <v>37.5</v>
      </c>
      <c r="N91" s="283">
        <v>1</v>
      </c>
      <c r="O91" s="300">
        <f t="shared" si="2"/>
        <v>37.5</v>
      </c>
      <c r="P91" s="299"/>
    </row>
    <row r="92" spans="9:16">
      <c r="I92" s="274">
        <f t="shared" si="3"/>
        <v>34</v>
      </c>
      <c r="J92" s="275" t="s">
        <v>438</v>
      </c>
      <c r="K92" s="276" t="s">
        <v>177</v>
      </c>
      <c r="L92" s="277">
        <v>1</v>
      </c>
      <c r="M92" s="282">
        <v>37.5</v>
      </c>
      <c r="N92" s="283">
        <v>1</v>
      </c>
      <c r="O92" s="300">
        <f t="shared" si="2"/>
        <v>37.5</v>
      </c>
      <c r="P92" s="299"/>
    </row>
    <row r="93" spans="9:16">
      <c r="I93" s="274">
        <f t="shared" si="3"/>
        <v>35</v>
      </c>
      <c r="J93" s="275" t="s">
        <v>439</v>
      </c>
      <c r="K93" s="276" t="s">
        <v>177</v>
      </c>
      <c r="L93" s="277">
        <v>1</v>
      </c>
      <c r="M93" s="278">
        <v>20</v>
      </c>
      <c r="N93" s="279">
        <v>1</v>
      </c>
      <c r="O93" s="298">
        <f t="shared" si="2"/>
        <v>20</v>
      </c>
      <c r="P93" s="299"/>
    </row>
    <row r="94" spans="9:16">
      <c r="I94" s="274">
        <f t="shared" si="3"/>
        <v>36</v>
      </c>
      <c r="J94" s="275" t="s">
        <v>440</v>
      </c>
      <c r="K94" s="276" t="s">
        <v>177</v>
      </c>
      <c r="L94" s="277">
        <v>1</v>
      </c>
      <c r="M94" s="278">
        <v>124</v>
      </c>
      <c r="N94" s="279">
        <v>1</v>
      </c>
      <c r="O94" s="298">
        <f t="shared" si="2"/>
        <v>124</v>
      </c>
      <c r="P94" s="299"/>
    </row>
    <row r="95" spans="9:16">
      <c r="I95" s="274">
        <f t="shared" si="3"/>
        <v>37</v>
      </c>
      <c r="J95" s="275" t="s">
        <v>441</v>
      </c>
      <c r="K95" s="276" t="s">
        <v>177</v>
      </c>
      <c r="L95" s="277">
        <v>1</v>
      </c>
      <c r="M95" s="278">
        <v>29</v>
      </c>
      <c r="N95" s="279">
        <v>1</v>
      </c>
      <c r="O95" s="298">
        <f t="shared" si="2"/>
        <v>29</v>
      </c>
      <c r="P95" s="299"/>
    </row>
    <row r="96" spans="9:16">
      <c r="I96" s="274">
        <f t="shared" si="3"/>
        <v>38</v>
      </c>
      <c r="J96" s="275" t="s">
        <v>442</v>
      </c>
      <c r="K96" s="276" t="s">
        <v>177</v>
      </c>
      <c r="L96" s="277">
        <v>1</v>
      </c>
      <c r="M96" s="278">
        <v>25</v>
      </c>
      <c r="N96" s="279">
        <v>1</v>
      </c>
      <c r="O96" s="298">
        <f t="shared" si="2"/>
        <v>25</v>
      </c>
      <c r="P96" s="299"/>
    </row>
    <row r="97" spans="9:16">
      <c r="I97" s="274">
        <f t="shared" si="3"/>
        <v>39</v>
      </c>
      <c r="J97" s="275" t="s">
        <v>443</v>
      </c>
      <c r="K97" s="276" t="s">
        <v>177</v>
      </c>
      <c r="L97" s="277">
        <v>1</v>
      </c>
      <c r="M97" s="278">
        <v>12</v>
      </c>
      <c r="N97" s="279">
        <v>1</v>
      </c>
      <c r="O97" s="298">
        <f t="shared" si="2"/>
        <v>12</v>
      </c>
      <c r="P97" s="299"/>
    </row>
    <row r="98" spans="9:16">
      <c r="I98" s="274">
        <f t="shared" si="3"/>
        <v>40</v>
      </c>
      <c r="J98" s="275" t="s">
        <v>167</v>
      </c>
      <c r="K98" s="276" t="s">
        <v>177</v>
      </c>
      <c r="L98" s="277">
        <v>2</v>
      </c>
      <c r="M98" s="278">
        <v>52.9</v>
      </c>
      <c r="N98" s="279">
        <v>1</v>
      </c>
      <c r="O98" s="298">
        <f t="shared" si="2"/>
        <v>52.9</v>
      </c>
      <c r="P98" s="299"/>
    </row>
    <row r="99" spans="9:16">
      <c r="I99" s="274">
        <f t="shared" si="3"/>
        <v>41</v>
      </c>
      <c r="J99" s="275" t="s">
        <v>444</v>
      </c>
      <c r="K99" s="276" t="s">
        <v>177</v>
      </c>
      <c r="L99" s="277">
        <v>2</v>
      </c>
      <c r="M99" s="278">
        <v>4</v>
      </c>
      <c r="N99" s="279">
        <v>1</v>
      </c>
      <c r="O99" s="298">
        <f t="shared" si="2"/>
        <v>4</v>
      </c>
      <c r="P99" s="299"/>
    </row>
    <row r="100" spans="9:16">
      <c r="I100" s="274">
        <f t="shared" si="3"/>
        <v>42</v>
      </c>
      <c r="J100" s="275" t="s">
        <v>454</v>
      </c>
      <c r="K100" s="276" t="s">
        <v>177</v>
      </c>
      <c r="L100" s="277">
        <v>1</v>
      </c>
      <c r="M100" s="278">
        <v>5</v>
      </c>
      <c r="N100" s="279">
        <v>1</v>
      </c>
      <c r="O100" s="298">
        <f t="shared" si="2"/>
        <v>5</v>
      </c>
      <c r="P100" s="299"/>
    </row>
    <row r="101" spans="9:16" ht="25.5">
      <c r="I101" s="274">
        <f t="shared" si="3"/>
        <v>43</v>
      </c>
      <c r="J101" s="275" t="s">
        <v>1215</v>
      </c>
      <c r="K101" s="276" t="s">
        <v>177</v>
      </c>
      <c r="L101" s="277">
        <v>2</v>
      </c>
      <c r="M101" s="278">
        <v>50</v>
      </c>
      <c r="N101" s="279">
        <v>1</v>
      </c>
      <c r="O101" s="298">
        <f t="shared" si="2"/>
        <v>50</v>
      </c>
      <c r="P101" s="299"/>
    </row>
    <row r="102" spans="9:16">
      <c r="I102" s="274">
        <f t="shared" si="3"/>
        <v>44</v>
      </c>
      <c r="J102" s="275" t="s">
        <v>445</v>
      </c>
      <c r="K102" s="276" t="s">
        <v>177</v>
      </c>
      <c r="L102" s="277">
        <v>1</v>
      </c>
      <c r="M102" s="278">
        <v>16</v>
      </c>
      <c r="N102" s="279">
        <v>1</v>
      </c>
      <c r="O102" s="298">
        <f t="shared" si="2"/>
        <v>16</v>
      </c>
      <c r="P102" s="299"/>
    </row>
    <row r="103" spans="9:16">
      <c r="I103" s="274">
        <f t="shared" si="3"/>
        <v>45</v>
      </c>
      <c r="J103" s="275" t="s">
        <v>446</v>
      </c>
      <c r="K103" s="276" t="s">
        <v>177</v>
      </c>
      <c r="L103" s="277">
        <v>4</v>
      </c>
      <c r="M103" s="278">
        <v>2.5</v>
      </c>
      <c r="N103" s="279">
        <v>1</v>
      </c>
      <c r="O103" s="298">
        <f t="shared" si="2"/>
        <v>2.5</v>
      </c>
      <c r="P103" s="299"/>
    </row>
    <row r="104" spans="9:16">
      <c r="I104" s="274">
        <f t="shared" si="3"/>
        <v>46</v>
      </c>
      <c r="J104" s="275" t="s">
        <v>1214</v>
      </c>
      <c r="K104" s="276" t="s">
        <v>177</v>
      </c>
      <c r="L104" s="277">
        <v>2</v>
      </c>
      <c r="M104" s="278">
        <v>17.7</v>
      </c>
      <c r="N104" s="279">
        <v>1</v>
      </c>
      <c r="O104" s="298">
        <f t="shared" si="2"/>
        <v>17.7</v>
      </c>
      <c r="P104" s="299"/>
    </row>
    <row r="105" spans="9:16">
      <c r="I105" s="274">
        <f t="shared" si="3"/>
        <v>47</v>
      </c>
      <c r="J105" s="284" t="s">
        <v>456</v>
      </c>
      <c r="K105" s="276" t="s">
        <v>177</v>
      </c>
      <c r="L105" s="277">
        <v>2</v>
      </c>
      <c r="M105" s="278">
        <v>50.71</v>
      </c>
      <c r="N105" s="279">
        <v>1</v>
      </c>
      <c r="O105" s="298">
        <f t="shared" si="2"/>
        <v>50.71</v>
      </c>
      <c r="P105" s="299"/>
    </row>
    <row r="106" spans="9:16">
      <c r="I106" s="274">
        <f t="shared" si="3"/>
        <v>48</v>
      </c>
      <c r="J106" s="285" t="s">
        <v>457</v>
      </c>
      <c r="K106" s="276" t="s">
        <v>177</v>
      </c>
      <c r="L106" s="277">
        <v>2</v>
      </c>
      <c r="M106" s="278">
        <v>50</v>
      </c>
      <c r="N106" s="279">
        <v>1</v>
      </c>
      <c r="O106" s="298">
        <f t="shared" si="2"/>
        <v>50</v>
      </c>
      <c r="P106" s="299"/>
    </row>
    <row r="107" spans="9:16">
      <c r="I107" s="286">
        <f t="shared" si="3"/>
        <v>49</v>
      </c>
      <c r="J107" s="287" t="s">
        <v>458</v>
      </c>
      <c r="K107" s="288" t="s">
        <v>177</v>
      </c>
      <c r="L107" s="289">
        <v>1</v>
      </c>
      <c r="M107" s="282">
        <v>10</v>
      </c>
      <c r="N107" s="283">
        <v>1</v>
      </c>
      <c r="O107" s="301">
        <f t="shared" si="2"/>
        <v>10</v>
      </c>
      <c r="P107" s="299"/>
    </row>
    <row r="108" spans="9:16" ht="15.75">
      <c r="I108" s="697" t="s">
        <v>352</v>
      </c>
      <c r="J108" s="697"/>
      <c r="K108" s="697"/>
      <c r="L108" s="697"/>
      <c r="M108" s="697"/>
      <c r="N108" s="697"/>
      <c r="O108" s="304">
        <f>SUM(O59:O107)</f>
        <v>5613.05</v>
      </c>
      <c r="P108" s="305">
        <f>O108/'[3]Custo da Mão de Obra 2'!E5</f>
        <v>2.1485358851674641</v>
      </c>
    </row>
    <row r="109" spans="9:16"/>
    <row r="110" spans="9:16"/>
    <row r="111" spans="9:16" ht="21.75" customHeight="1">
      <c r="J111" s="698" t="s">
        <v>460</v>
      </c>
      <c r="K111" s="698"/>
      <c r="L111" s="698"/>
      <c r="M111" s="698"/>
      <c r="N111" s="698"/>
      <c r="O111" s="698"/>
    </row>
    <row r="112" spans="9:16" ht="36">
      <c r="I112" s="269" t="s">
        <v>154</v>
      </c>
      <c r="J112" s="270" t="s">
        <v>404</v>
      </c>
      <c r="K112" s="271" t="s">
        <v>177</v>
      </c>
      <c r="L112" s="271" t="s">
        <v>450</v>
      </c>
      <c r="M112" s="271" t="s">
        <v>451</v>
      </c>
      <c r="N112" s="272" t="s">
        <v>452</v>
      </c>
      <c r="O112" s="273" t="s">
        <v>453</v>
      </c>
    </row>
    <row r="113" spans="9:16">
      <c r="I113" s="274">
        <v>1</v>
      </c>
      <c r="J113" s="275" t="s">
        <v>167</v>
      </c>
      <c r="K113" s="276" t="s">
        <v>177</v>
      </c>
      <c r="L113" s="277">
        <v>2</v>
      </c>
      <c r="M113" s="278">
        <v>51</v>
      </c>
      <c r="N113" s="279">
        <v>1</v>
      </c>
      <c r="O113" s="298">
        <f t="shared" ref="O113:O126" si="4">M113/N113</f>
        <v>51</v>
      </c>
      <c r="P113" s="299"/>
    </row>
    <row r="114" spans="9:16" ht="25.5">
      <c r="I114" s="274">
        <f>1+I113</f>
        <v>2</v>
      </c>
      <c r="J114" s="275" t="s">
        <v>408</v>
      </c>
      <c r="K114" s="276" t="s">
        <v>177</v>
      </c>
      <c r="L114" s="277">
        <v>1</v>
      </c>
      <c r="M114" s="278">
        <v>325</v>
      </c>
      <c r="N114" s="279">
        <v>1</v>
      </c>
      <c r="O114" s="298">
        <f t="shared" si="4"/>
        <v>325</v>
      </c>
      <c r="P114" s="299"/>
    </row>
    <row r="115" spans="9:16" ht="25.5">
      <c r="I115" s="274">
        <f t="shared" ref="I115:I126" si="5">1+I114</f>
        <v>3</v>
      </c>
      <c r="J115" s="275" t="s">
        <v>409</v>
      </c>
      <c r="K115" s="276" t="s">
        <v>177</v>
      </c>
      <c r="L115" s="277">
        <v>1</v>
      </c>
      <c r="M115" s="278">
        <v>155.87</v>
      </c>
      <c r="N115" s="279">
        <v>1</v>
      </c>
      <c r="O115" s="298">
        <f t="shared" si="4"/>
        <v>155.87</v>
      </c>
      <c r="P115" s="299"/>
    </row>
    <row r="116" spans="9:16">
      <c r="I116" s="274">
        <f t="shared" si="5"/>
        <v>4</v>
      </c>
      <c r="J116" s="275" t="s">
        <v>410</v>
      </c>
      <c r="K116" s="276" t="s">
        <v>177</v>
      </c>
      <c r="L116" s="277">
        <v>1</v>
      </c>
      <c r="M116" s="278">
        <v>232</v>
      </c>
      <c r="N116" s="279">
        <v>1</v>
      </c>
      <c r="O116" s="298">
        <f t="shared" si="4"/>
        <v>232</v>
      </c>
      <c r="P116" s="299"/>
    </row>
    <row r="117" spans="9:16" ht="25.5">
      <c r="I117" s="274">
        <f t="shared" si="5"/>
        <v>5</v>
      </c>
      <c r="J117" s="275" t="s">
        <v>411</v>
      </c>
      <c r="K117" s="276" t="s">
        <v>177</v>
      </c>
      <c r="L117" s="277">
        <v>1</v>
      </c>
      <c r="M117" s="278">
        <v>155.80000000000001</v>
      </c>
      <c r="N117" s="279">
        <v>1</v>
      </c>
      <c r="O117" s="298">
        <f t="shared" si="4"/>
        <v>155.80000000000001</v>
      </c>
      <c r="P117" s="299"/>
    </row>
    <row r="118" spans="9:16">
      <c r="I118" s="274">
        <f t="shared" si="5"/>
        <v>6</v>
      </c>
      <c r="J118" s="275" t="s">
        <v>444</v>
      </c>
      <c r="K118" s="276" t="s">
        <v>177</v>
      </c>
      <c r="L118" s="277">
        <v>4</v>
      </c>
      <c r="M118" s="278">
        <v>4</v>
      </c>
      <c r="N118" s="279">
        <v>1</v>
      </c>
      <c r="O118" s="298">
        <f t="shared" si="4"/>
        <v>4</v>
      </c>
      <c r="P118" s="299"/>
    </row>
    <row r="119" spans="9:16">
      <c r="I119" s="274">
        <f t="shared" si="5"/>
        <v>7</v>
      </c>
      <c r="J119" s="275" t="s">
        <v>454</v>
      </c>
      <c r="K119" s="276" t="s">
        <v>177</v>
      </c>
      <c r="L119" s="277">
        <v>1</v>
      </c>
      <c r="M119" s="278">
        <v>5</v>
      </c>
      <c r="N119" s="279">
        <v>1</v>
      </c>
      <c r="O119" s="298">
        <f t="shared" si="4"/>
        <v>5</v>
      </c>
      <c r="P119" s="299"/>
    </row>
    <row r="120" spans="9:16" ht="25.5">
      <c r="I120" s="274">
        <f t="shared" si="5"/>
        <v>8</v>
      </c>
      <c r="J120" s="275" t="s">
        <v>1215</v>
      </c>
      <c r="K120" s="276" t="s">
        <v>177</v>
      </c>
      <c r="L120" s="277">
        <v>2</v>
      </c>
      <c r="M120" s="278">
        <v>50</v>
      </c>
      <c r="N120" s="279">
        <v>1</v>
      </c>
      <c r="O120" s="298">
        <f t="shared" si="4"/>
        <v>50</v>
      </c>
      <c r="P120" s="299"/>
    </row>
    <row r="121" spans="9:16">
      <c r="I121" s="274">
        <f t="shared" si="5"/>
        <v>9</v>
      </c>
      <c r="J121" s="275" t="s">
        <v>445</v>
      </c>
      <c r="K121" s="276" t="s">
        <v>177</v>
      </c>
      <c r="L121" s="277">
        <v>4</v>
      </c>
      <c r="M121" s="278">
        <v>16</v>
      </c>
      <c r="N121" s="279">
        <v>1</v>
      </c>
      <c r="O121" s="298">
        <f t="shared" si="4"/>
        <v>16</v>
      </c>
      <c r="P121" s="299"/>
    </row>
    <row r="122" spans="9:16">
      <c r="I122" s="274">
        <f t="shared" si="5"/>
        <v>10</v>
      </c>
      <c r="J122" s="275" t="s">
        <v>446</v>
      </c>
      <c r="K122" s="276" t="s">
        <v>177</v>
      </c>
      <c r="L122" s="277">
        <v>4</v>
      </c>
      <c r="M122" s="278">
        <v>4</v>
      </c>
      <c r="N122" s="279">
        <v>1</v>
      </c>
      <c r="O122" s="298">
        <f t="shared" si="4"/>
        <v>4</v>
      </c>
      <c r="P122" s="299"/>
    </row>
    <row r="123" spans="9:16">
      <c r="I123" s="274">
        <f t="shared" si="5"/>
        <v>11</v>
      </c>
      <c r="J123" s="275" t="s">
        <v>1214</v>
      </c>
      <c r="K123" s="276" t="s">
        <v>177</v>
      </c>
      <c r="L123" s="277">
        <v>2</v>
      </c>
      <c r="M123" s="278">
        <v>17.7</v>
      </c>
      <c r="N123" s="279">
        <v>2</v>
      </c>
      <c r="O123" s="298">
        <f t="shared" si="4"/>
        <v>8.85</v>
      </c>
      <c r="P123" s="299"/>
    </row>
    <row r="124" spans="9:16">
      <c r="I124" s="274">
        <f t="shared" si="5"/>
        <v>12</v>
      </c>
      <c r="J124" s="284" t="s">
        <v>456</v>
      </c>
      <c r="K124" s="276" t="s">
        <v>177</v>
      </c>
      <c r="L124" s="277">
        <v>2</v>
      </c>
      <c r="M124" s="278">
        <v>50</v>
      </c>
      <c r="N124" s="279">
        <v>1</v>
      </c>
      <c r="O124" s="298">
        <f t="shared" si="4"/>
        <v>50</v>
      </c>
      <c r="P124" s="299"/>
    </row>
    <row r="125" spans="9:16">
      <c r="I125" s="274">
        <f t="shared" si="5"/>
        <v>13</v>
      </c>
      <c r="J125" s="285" t="s">
        <v>457</v>
      </c>
      <c r="K125" s="276" t="s">
        <v>177</v>
      </c>
      <c r="L125" s="277">
        <v>2</v>
      </c>
      <c r="M125" s="278">
        <v>50</v>
      </c>
      <c r="N125" s="279">
        <v>1</v>
      </c>
      <c r="O125" s="298">
        <f t="shared" si="4"/>
        <v>50</v>
      </c>
      <c r="P125" s="299"/>
    </row>
    <row r="126" spans="9:16">
      <c r="I126" s="286">
        <f t="shared" si="5"/>
        <v>14</v>
      </c>
      <c r="J126" s="287" t="s">
        <v>458</v>
      </c>
      <c r="K126" s="288" t="s">
        <v>177</v>
      </c>
      <c r="L126" s="289">
        <v>1</v>
      </c>
      <c r="M126" s="282">
        <v>10</v>
      </c>
      <c r="N126" s="283">
        <v>1</v>
      </c>
      <c r="O126" s="301">
        <f t="shared" si="4"/>
        <v>10</v>
      </c>
      <c r="P126" s="299"/>
    </row>
    <row r="127" spans="9:16" ht="15.75">
      <c r="I127" s="697" t="s">
        <v>159</v>
      </c>
      <c r="J127" s="697"/>
      <c r="K127" s="697"/>
      <c r="L127" s="697"/>
      <c r="M127" s="697"/>
      <c r="N127" s="697"/>
      <c r="O127" s="304">
        <f>SUM(O113:O126)</f>
        <v>1117.52</v>
      </c>
      <c r="P127" s="305">
        <f>O127/'[3]Custo da Mão de Obra 2'!E7</f>
        <v>0.71293141945773519</v>
      </c>
    </row>
    <row r="128" spans="9:16"/>
    <row r="129" spans="9:16" ht="15.75">
      <c r="K129" s="290"/>
    </row>
    <row r="130" spans="9:16" ht="15.75" customHeight="1">
      <c r="J130" s="696" t="s">
        <v>461</v>
      </c>
      <c r="K130" s="696"/>
      <c r="L130" s="696"/>
      <c r="M130" s="696"/>
      <c r="N130" s="696"/>
      <c r="O130" s="696"/>
    </row>
    <row r="131" spans="9:16" ht="36">
      <c r="I131" s="269" t="s">
        <v>154</v>
      </c>
      <c r="J131" s="291" t="s">
        <v>404</v>
      </c>
      <c r="K131" s="292" t="s">
        <v>177</v>
      </c>
      <c r="L131" s="292" t="s">
        <v>450</v>
      </c>
      <c r="M131" s="292" t="s">
        <v>451</v>
      </c>
      <c r="N131" s="293" t="s">
        <v>452</v>
      </c>
      <c r="O131" s="294" t="s">
        <v>453</v>
      </c>
    </row>
    <row r="132" spans="9:16">
      <c r="I132" s="274">
        <v>1</v>
      </c>
      <c r="J132" s="295" t="s">
        <v>462</v>
      </c>
      <c r="K132" s="276" t="s">
        <v>177</v>
      </c>
      <c r="L132" s="277">
        <v>1</v>
      </c>
      <c r="M132" s="278">
        <v>2130</v>
      </c>
      <c r="N132" s="279">
        <v>1</v>
      </c>
      <c r="O132" s="306">
        <f>M132/N132</f>
        <v>2130</v>
      </c>
      <c r="P132" s="299"/>
    </row>
    <row r="133" spans="9:16">
      <c r="I133" s="274">
        <f>I132+1</f>
        <v>2</v>
      </c>
      <c r="J133" s="275" t="s">
        <v>167</v>
      </c>
      <c r="K133" s="276" t="s">
        <v>177</v>
      </c>
      <c r="L133" s="277">
        <v>2</v>
      </c>
      <c r="M133" s="278">
        <v>51</v>
      </c>
      <c r="N133" s="279">
        <v>1</v>
      </c>
      <c r="O133" s="298">
        <f t="shared" ref="O133:O141" si="6">M133/N133</f>
        <v>51</v>
      </c>
      <c r="P133" s="299"/>
    </row>
    <row r="134" spans="9:16">
      <c r="I134" s="274">
        <f t="shared" ref="I134:I141" si="7">I133+1</f>
        <v>3</v>
      </c>
      <c r="J134" s="275" t="s">
        <v>444</v>
      </c>
      <c r="K134" s="276" t="s">
        <v>177</v>
      </c>
      <c r="L134" s="277">
        <v>4</v>
      </c>
      <c r="M134" s="278">
        <v>5</v>
      </c>
      <c r="N134" s="279">
        <v>1</v>
      </c>
      <c r="O134" s="298">
        <f t="shared" si="6"/>
        <v>5</v>
      </c>
      <c r="P134" s="299"/>
    </row>
    <row r="135" spans="9:16">
      <c r="I135" s="274">
        <f t="shared" si="7"/>
        <v>4</v>
      </c>
      <c r="J135" s="275" t="s">
        <v>454</v>
      </c>
      <c r="K135" s="276" t="s">
        <v>177</v>
      </c>
      <c r="L135" s="277">
        <v>2</v>
      </c>
      <c r="M135" s="278">
        <v>5</v>
      </c>
      <c r="N135" s="279">
        <v>1</v>
      </c>
      <c r="O135" s="298">
        <f t="shared" si="6"/>
        <v>5</v>
      </c>
      <c r="P135" s="299"/>
    </row>
    <row r="136" spans="9:16" ht="25.5">
      <c r="I136" s="274">
        <f t="shared" si="7"/>
        <v>5</v>
      </c>
      <c r="J136" s="275" t="s">
        <v>455</v>
      </c>
      <c r="K136" s="276" t="s">
        <v>177</v>
      </c>
      <c r="L136" s="277">
        <v>2</v>
      </c>
      <c r="M136" s="278">
        <v>50</v>
      </c>
      <c r="N136" s="279">
        <v>1</v>
      </c>
      <c r="O136" s="298">
        <f t="shared" si="6"/>
        <v>50</v>
      </c>
      <c r="P136" s="299"/>
    </row>
    <row r="137" spans="9:16">
      <c r="I137" s="274">
        <f t="shared" si="7"/>
        <v>6</v>
      </c>
      <c r="J137" s="275" t="s">
        <v>446</v>
      </c>
      <c r="K137" s="276" t="s">
        <v>177</v>
      </c>
      <c r="L137" s="277">
        <v>4</v>
      </c>
      <c r="M137" s="278">
        <v>5</v>
      </c>
      <c r="N137" s="279">
        <v>1</v>
      </c>
      <c r="O137" s="298">
        <f t="shared" si="6"/>
        <v>5</v>
      </c>
      <c r="P137" s="299"/>
    </row>
    <row r="138" spans="9:16">
      <c r="I138" s="274">
        <f t="shared" si="7"/>
        <v>7</v>
      </c>
      <c r="J138" s="275" t="s">
        <v>1214</v>
      </c>
      <c r="K138" s="276" t="s">
        <v>177</v>
      </c>
      <c r="L138" s="277">
        <v>2</v>
      </c>
      <c r="M138" s="278">
        <v>20</v>
      </c>
      <c r="N138" s="279">
        <v>1</v>
      </c>
      <c r="O138" s="298">
        <f t="shared" si="6"/>
        <v>20</v>
      </c>
      <c r="P138" s="299"/>
    </row>
    <row r="139" spans="9:16">
      <c r="I139" s="274">
        <f t="shared" si="7"/>
        <v>8</v>
      </c>
      <c r="J139" s="296" t="s">
        <v>463</v>
      </c>
      <c r="K139" s="276" t="s">
        <v>177</v>
      </c>
      <c r="L139" s="277">
        <v>1</v>
      </c>
      <c r="M139" s="278">
        <v>5000</v>
      </c>
      <c r="N139" s="279">
        <v>1</v>
      </c>
      <c r="O139" s="298">
        <f t="shared" si="6"/>
        <v>5000</v>
      </c>
      <c r="P139" s="299"/>
    </row>
    <row r="140" spans="9:16">
      <c r="I140" s="274">
        <f t="shared" si="7"/>
        <v>9</v>
      </c>
      <c r="J140" s="296" t="s">
        <v>464</v>
      </c>
      <c r="K140" s="276" t="s">
        <v>177</v>
      </c>
      <c r="L140" s="277">
        <v>2</v>
      </c>
      <c r="M140" s="278">
        <v>100</v>
      </c>
      <c r="N140" s="279">
        <v>1</v>
      </c>
      <c r="O140" s="298">
        <f t="shared" si="6"/>
        <v>100</v>
      </c>
      <c r="P140" s="299"/>
    </row>
    <row r="141" spans="9:16">
      <c r="I141" s="286">
        <f t="shared" si="7"/>
        <v>10</v>
      </c>
      <c r="J141" s="287" t="s">
        <v>458</v>
      </c>
      <c r="K141" s="288" t="s">
        <v>177</v>
      </c>
      <c r="L141" s="289">
        <v>1</v>
      </c>
      <c r="M141" s="282">
        <v>10</v>
      </c>
      <c r="N141" s="283">
        <v>1</v>
      </c>
      <c r="O141" s="301">
        <f t="shared" si="6"/>
        <v>10</v>
      </c>
      <c r="P141" s="299"/>
    </row>
    <row r="142" spans="9:16" ht="15.75">
      <c r="I142" s="697" t="s">
        <v>159</v>
      </c>
      <c r="J142" s="697"/>
      <c r="K142" s="697"/>
      <c r="L142" s="697"/>
      <c r="M142" s="697"/>
      <c r="N142" s="697"/>
      <c r="O142" s="304">
        <f>SUM(O132:O141)</f>
        <v>7376</v>
      </c>
      <c r="P142" s="305">
        <f>O142/'[3]Custo da Mão de Obra 2'!E4</f>
        <v>1.008339029391661</v>
      </c>
    </row>
    <row r="143" spans="9:16"/>
    <row r="144" spans="9:16"/>
    <row r="145"/>
  </sheetData>
  <sheetProtection algorithmName="SHA-512" hashValue="V7jNvAAv4m6/4qdC2CysjnPDkbSbevS5kPH7GAWLvw2ormpJ0m2hCzujPUub/L3kxPxFRa1PIAx4SViVXc+BRw==" saltValue="bEgHmibbcXrZ03jPmLxfiQ==" spinCount="100000" sheet="1" objects="1" scenarios="1" selectLockedCells="1"/>
  <mergeCells count="8">
    <mergeCell ref="J130:O130"/>
    <mergeCell ref="I142:N142"/>
    <mergeCell ref="J5:O5"/>
    <mergeCell ref="I56:N56"/>
    <mergeCell ref="J57:O57"/>
    <mergeCell ref="I108:N108"/>
    <mergeCell ref="J111:O111"/>
    <mergeCell ref="I127:N127"/>
  </mergeCells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4">
    <tabColor indexed="41"/>
    <pageSetUpPr fitToPage="1"/>
  </sheetPr>
  <dimension ref="A1:E37"/>
  <sheetViews>
    <sheetView showRowColHeaders="0" workbookViewId="0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515625" style="52" customWidth="1"/>
    <col min="5" max="5" width="0.85546875" style="60" customWidth="1"/>
    <col min="6" max="16384" width="0" style="43" hidden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708" t="s">
        <v>75</v>
      </c>
      <c r="C2" s="708"/>
      <c r="D2" s="708"/>
      <c r="E2" s="54"/>
    </row>
    <row r="3" spans="1:5" ht="6.75" customHeight="1">
      <c r="A3" s="38"/>
      <c r="B3" s="709" t="s">
        <v>105</v>
      </c>
      <c r="C3" s="709"/>
      <c r="D3" s="709"/>
      <c r="E3" s="54"/>
    </row>
    <row r="4" spans="1:5" ht="8.25" customHeight="1">
      <c r="A4" s="38"/>
      <c r="B4" s="710"/>
      <c r="C4" s="710"/>
      <c r="D4" s="710"/>
      <c r="E4" s="54"/>
    </row>
    <row r="5" spans="1:5">
      <c r="A5" s="38"/>
      <c r="B5" s="705" t="s">
        <v>11</v>
      </c>
      <c r="C5" s="706"/>
      <c r="D5" s="707"/>
      <c r="E5" s="54"/>
    </row>
    <row r="6" spans="1:5">
      <c r="A6" s="38"/>
      <c r="B6" s="44" t="s">
        <v>0</v>
      </c>
      <c r="C6" s="45" t="s">
        <v>1</v>
      </c>
      <c r="D6" s="46">
        <v>0.2</v>
      </c>
      <c r="E6" s="54"/>
    </row>
    <row r="7" spans="1:5">
      <c r="A7" s="38"/>
      <c r="B7" s="44" t="s">
        <v>2</v>
      </c>
      <c r="C7" s="45" t="s">
        <v>3</v>
      </c>
      <c r="D7" s="46">
        <v>0.08</v>
      </c>
      <c r="E7" s="54"/>
    </row>
    <row r="8" spans="1:5">
      <c r="A8" s="38"/>
      <c r="B8" s="44" t="s">
        <v>4</v>
      </c>
      <c r="C8" s="45" t="s">
        <v>76</v>
      </c>
      <c r="D8" s="46">
        <v>2.5000000000000001E-2</v>
      </c>
      <c r="E8" s="55"/>
    </row>
    <row r="9" spans="1:5">
      <c r="A9" s="38"/>
      <c r="B9" s="44" t="s">
        <v>77</v>
      </c>
      <c r="C9" s="45" t="s">
        <v>5</v>
      </c>
      <c r="D9" s="46">
        <v>1.4999999999999999E-2</v>
      </c>
      <c r="E9" s="54"/>
    </row>
    <row r="10" spans="1:5">
      <c r="A10" s="38"/>
      <c r="B10" s="44" t="s">
        <v>78</v>
      </c>
      <c r="C10" s="45" t="s">
        <v>6</v>
      </c>
      <c r="D10" s="46">
        <v>0.01</v>
      </c>
      <c r="E10" s="54"/>
    </row>
    <row r="11" spans="1:5">
      <c r="A11" s="38"/>
      <c r="B11" s="44" t="s">
        <v>7</v>
      </c>
      <c r="C11" s="45" t="s">
        <v>8</v>
      </c>
      <c r="D11" s="46">
        <v>6.0000000000000001E-3</v>
      </c>
      <c r="E11" s="54"/>
    </row>
    <row r="12" spans="1:5">
      <c r="A12" s="38"/>
      <c r="B12" s="44" t="s">
        <v>34</v>
      </c>
      <c r="C12" s="45" t="s">
        <v>9</v>
      </c>
      <c r="D12" s="46">
        <v>2E-3</v>
      </c>
      <c r="E12" s="54"/>
    </row>
    <row r="13" spans="1:5">
      <c r="A13" s="38"/>
      <c r="B13" s="44" t="s">
        <v>41</v>
      </c>
      <c r="C13" s="45" t="s">
        <v>10</v>
      </c>
      <c r="D13" s="46">
        <f>Preços!J13</f>
        <v>0.03</v>
      </c>
      <c r="E13" s="54"/>
    </row>
    <row r="14" spans="1:5">
      <c r="A14" s="38"/>
      <c r="B14" s="700" t="s">
        <v>24</v>
      </c>
      <c r="C14" s="701"/>
      <c r="D14" s="48">
        <f>SUM(D6:D13)</f>
        <v>0.3680000000000001</v>
      </c>
      <c r="E14" s="54"/>
    </row>
    <row r="15" spans="1:5">
      <c r="A15" s="38"/>
      <c r="B15" s="702"/>
      <c r="C15" s="702"/>
      <c r="D15" s="702"/>
      <c r="E15" s="54"/>
    </row>
    <row r="16" spans="1:5">
      <c r="A16" s="38"/>
      <c r="B16" s="705" t="s">
        <v>21</v>
      </c>
      <c r="C16" s="706"/>
      <c r="D16" s="707"/>
      <c r="E16" s="54"/>
    </row>
    <row r="17" spans="1:5">
      <c r="A17" s="38"/>
      <c r="B17" s="49" t="s">
        <v>33</v>
      </c>
      <c r="C17" s="45" t="s">
        <v>12</v>
      </c>
      <c r="D17" s="46">
        <v>0.1893</v>
      </c>
      <c r="E17" s="56"/>
    </row>
    <row r="18" spans="1:5">
      <c r="A18" s="38"/>
      <c r="B18" s="49" t="s">
        <v>13</v>
      </c>
      <c r="C18" s="45" t="s">
        <v>14</v>
      </c>
      <c r="D18" s="46">
        <v>3.9699999999999999E-2</v>
      </c>
      <c r="E18" s="56"/>
    </row>
    <row r="19" spans="1:5">
      <c r="A19" s="38"/>
      <c r="B19" s="44" t="s">
        <v>15</v>
      </c>
      <c r="C19" s="45" t="s">
        <v>16</v>
      </c>
      <c r="D19" s="46">
        <v>7.9000000000000008E-3</v>
      </c>
      <c r="E19" s="54"/>
    </row>
    <row r="20" spans="1:5">
      <c r="A20" s="38"/>
      <c r="B20" s="44" t="s">
        <v>17</v>
      </c>
      <c r="C20" s="45" t="s">
        <v>18</v>
      </c>
      <c r="D20" s="46">
        <v>3.3999999999999998E-3</v>
      </c>
      <c r="E20" s="55"/>
    </row>
    <row r="21" spans="1:5">
      <c r="A21" s="38"/>
      <c r="B21" s="44" t="s">
        <v>19</v>
      </c>
      <c r="C21" s="45" t="s">
        <v>20</v>
      </c>
      <c r="D21" s="46">
        <v>0.1057</v>
      </c>
      <c r="E21" s="55"/>
    </row>
    <row r="22" spans="1:5">
      <c r="A22" s="38"/>
      <c r="B22" s="44" t="s">
        <v>79</v>
      </c>
      <c r="C22" s="45" t="s">
        <v>80</v>
      </c>
      <c r="D22" s="46">
        <v>4.5699999999999998E-2</v>
      </c>
      <c r="E22" s="55"/>
    </row>
    <row r="23" spans="1:5">
      <c r="A23" s="38"/>
      <c r="B23" s="700" t="s">
        <v>23</v>
      </c>
      <c r="C23" s="701"/>
      <c r="D23" s="48">
        <f>SUM(D17:D22)</f>
        <v>0.39169999999999999</v>
      </c>
      <c r="E23" s="57"/>
    </row>
    <row r="24" spans="1:5">
      <c r="A24" s="38"/>
      <c r="B24" s="702"/>
      <c r="C24" s="702"/>
      <c r="D24" s="702"/>
      <c r="E24" s="57"/>
    </row>
    <row r="25" spans="1:5">
      <c r="A25" s="38"/>
      <c r="B25" s="705" t="s">
        <v>22</v>
      </c>
      <c r="C25" s="706"/>
      <c r="D25" s="707"/>
      <c r="E25" s="54"/>
    </row>
    <row r="26" spans="1:5">
      <c r="A26" s="38"/>
      <c r="B26" s="44" t="s">
        <v>81</v>
      </c>
      <c r="C26" s="45" t="s">
        <v>43</v>
      </c>
      <c r="D26" s="46">
        <f xml:space="preserve"> 50% * (D7+(D7*D23))</f>
        <v>5.5668000000000002E-2</v>
      </c>
      <c r="E26" s="54"/>
    </row>
    <row r="27" spans="1:5">
      <c r="A27" s="38"/>
      <c r="B27" s="58" t="s">
        <v>82</v>
      </c>
      <c r="C27" s="45" t="s">
        <v>72</v>
      </c>
      <c r="D27" s="46">
        <v>0.1406</v>
      </c>
      <c r="E27" s="54"/>
    </row>
    <row r="28" spans="1:5">
      <c r="A28" s="38"/>
      <c r="B28" s="59" t="s">
        <v>61</v>
      </c>
      <c r="C28" s="45" t="s">
        <v>60</v>
      </c>
      <c r="D28" s="46">
        <v>0.13120000000000001</v>
      </c>
      <c r="E28" s="54"/>
    </row>
    <row r="29" spans="1:5">
      <c r="A29" s="38"/>
      <c r="B29" s="700" t="s">
        <v>25</v>
      </c>
      <c r="C29" s="701"/>
      <c r="D29" s="48">
        <f>SUM(D26:D28)</f>
        <v>0.32746799999999998</v>
      </c>
      <c r="E29" s="54"/>
    </row>
    <row r="30" spans="1:5">
      <c r="A30" s="38"/>
      <c r="B30" s="702"/>
      <c r="C30" s="702"/>
      <c r="D30" s="702"/>
      <c r="E30" s="54"/>
    </row>
    <row r="31" spans="1:5">
      <c r="A31" s="38"/>
      <c r="B31" s="705" t="s">
        <v>83</v>
      </c>
      <c r="C31" s="706"/>
      <c r="D31" s="707"/>
      <c r="E31" s="54"/>
    </row>
    <row r="32" spans="1:5">
      <c r="A32" s="38"/>
      <c r="B32" s="44" t="s">
        <v>26</v>
      </c>
      <c r="C32" s="45" t="s">
        <v>44</v>
      </c>
      <c r="D32" s="46">
        <f>D14*D23</f>
        <v>0.14414560000000004</v>
      </c>
      <c r="E32" s="54"/>
    </row>
    <row r="33" spans="1:5">
      <c r="A33" s="38"/>
      <c r="B33" s="50" t="s">
        <v>84</v>
      </c>
      <c r="C33" s="45" t="s">
        <v>63</v>
      </c>
      <c r="D33" s="46">
        <f>D7*D28</f>
        <v>1.0496000000000002E-2</v>
      </c>
      <c r="E33" s="54"/>
    </row>
    <row r="34" spans="1:5">
      <c r="A34" s="38"/>
      <c r="B34" s="700" t="s">
        <v>27</v>
      </c>
      <c r="C34" s="701"/>
      <c r="D34" s="48">
        <f>SUM(D32:D33)</f>
        <v>0.15464160000000005</v>
      </c>
      <c r="E34" s="54"/>
    </row>
    <row r="35" spans="1:5">
      <c r="A35" s="38"/>
      <c r="B35" s="703"/>
      <c r="C35" s="703"/>
      <c r="D35" s="703"/>
      <c r="E35" s="54"/>
    </row>
    <row r="36" spans="1:5">
      <c r="A36" s="38"/>
      <c r="B36" s="704" t="s">
        <v>28</v>
      </c>
      <c r="C36" s="704"/>
      <c r="D36" s="48">
        <f>D14+D23+D29+D34</f>
        <v>1.2418096000000003</v>
      </c>
      <c r="E36" s="54"/>
    </row>
    <row r="37" spans="1:5">
      <c r="A37" s="38"/>
      <c r="B37" s="39"/>
      <c r="C37" s="40"/>
      <c r="D37" s="38"/>
      <c r="E37" s="54"/>
    </row>
  </sheetData>
  <sheetProtection password="CC6D" sheet="1" objects="1" scenarios="1"/>
  <mergeCells count="15">
    <mergeCell ref="B16:D16"/>
    <mergeCell ref="B2:D2"/>
    <mergeCell ref="B3:D4"/>
    <mergeCell ref="B5:D5"/>
    <mergeCell ref="B14:C14"/>
    <mergeCell ref="B15:D15"/>
    <mergeCell ref="B23:C23"/>
    <mergeCell ref="B24:D24"/>
    <mergeCell ref="B34:C34"/>
    <mergeCell ref="B35:D35"/>
    <mergeCell ref="B36:C36"/>
    <mergeCell ref="B25:D25"/>
    <mergeCell ref="B29:C29"/>
    <mergeCell ref="B30:D30"/>
    <mergeCell ref="B31:D31"/>
  </mergeCells>
  <phoneticPr fontId="18" type="noConversion"/>
  <pageMargins left="0.78740157499999996" right="0.78740157499999996" top="0.984251969" bottom="0.984251969" header="0.49212598499999999" footer="0.49212598499999999"/>
  <pageSetup paperSize="9" scale="99" orientation="portrait" blackAndWhite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3">
    <tabColor indexed="41"/>
    <pageSetUpPr fitToPage="1"/>
  </sheetPr>
  <dimension ref="A1:E37"/>
  <sheetViews>
    <sheetView showRowColHeaders="0" topLeftCell="A16" workbookViewId="0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515625" style="52" customWidth="1"/>
    <col min="5" max="5" width="0.85546875" style="60" customWidth="1"/>
    <col min="6" max="16384" width="0" style="43" hidden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708" t="s">
        <v>75</v>
      </c>
      <c r="C2" s="708"/>
      <c r="D2" s="708"/>
      <c r="E2" s="54"/>
    </row>
    <row r="3" spans="1:5" ht="6.75" customHeight="1">
      <c r="A3" s="38"/>
      <c r="B3" s="709" t="s">
        <v>86</v>
      </c>
      <c r="C3" s="709"/>
      <c r="D3" s="709"/>
      <c r="E3" s="54"/>
    </row>
    <row r="4" spans="1:5" ht="8.25" customHeight="1">
      <c r="A4" s="38"/>
      <c r="B4" s="710"/>
      <c r="C4" s="710"/>
      <c r="D4" s="710"/>
      <c r="E4" s="54"/>
    </row>
    <row r="5" spans="1:5">
      <c r="A5" s="38"/>
      <c r="B5" s="705" t="s">
        <v>11</v>
      </c>
      <c r="C5" s="706"/>
      <c r="D5" s="707"/>
      <c r="E5" s="54"/>
    </row>
    <row r="6" spans="1:5">
      <c r="A6" s="38"/>
      <c r="B6" s="44" t="s">
        <v>0</v>
      </c>
      <c r="C6" s="45" t="s">
        <v>1</v>
      </c>
      <c r="D6" s="46">
        <v>0.2</v>
      </c>
      <c r="E6" s="54"/>
    </row>
    <row r="7" spans="1:5">
      <c r="A7" s="38"/>
      <c r="B7" s="44" t="s">
        <v>2</v>
      </c>
      <c r="C7" s="45" t="s">
        <v>3</v>
      </c>
      <c r="D7" s="46">
        <v>0.08</v>
      </c>
      <c r="E7" s="54"/>
    </row>
    <row r="8" spans="1:5">
      <c r="A8" s="38"/>
      <c r="B8" s="44" t="s">
        <v>4</v>
      </c>
      <c r="C8" s="45" t="s">
        <v>76</v>
      </c>
      <c r="D8" s="46">
        <v>2.5000000000000001E-2</v>
      </c>
      <c r="E8" s="55"/>
    </row>
    <row r="9" spans="1:5">
      <c r="A9" s="38"/>
      <c r="B9" s="44" t="s">
        <v>77</v>
      </c>
      <c r="C9" s="45" t="s">
        <v>5</v>
      </c>
      <c r="D9" s="46">
        <v>1.4999999999999999E-2</v>
      </c>
      <c r="E9" s="54"/>
    </row>
    <row r="10" spans="1:5">
      <c r="A10" s="38"/>
      <c r="B10" s="44" t="s">
        <v>78</v>
      </c>
      <c r="C10" s="45" t="s">
        <v>6</v>
      </c>
      <c r="D10" s="46">
        <v>0.01</v>
      </c>
      <c r="E10" s="54"/>
    </row>
    <row r="11" spans="1:5">
      <c r="A11" s="38"/>
      <c r="B11" s="44" t="s">
        <v>7</v>
      </c>
      <c r="C11" s="45" t="s">
        <v>8</v>
      </c>
      <c r="D11" s="46">
        <v>6.0000000000000001E-3</v>
      </c>
      <c r="E11" s="54"/>
    </row>
    <row r="12" spans="1:5">
      <c r="A12" s="38"/>
      <c r="B12" s="44" t="s">
        <v>34</v>
      </c>
      <c r="C12" s="45" t="s">
        <v>9</v>
      </c>
      <c r="D12" s="46">
        <v>2E-3</v>
      </c>
      <c r="E12" s="54"/>
    </row>
    <row r="13" spans="1:5">
      <c r="A13" s="38"/>
      <c r="B13" s="44" t="s">
        <v>41</v>
      </c>
      <c r="C13" s="45" t="s">
        <v>10</v>
      </c>
      <c r="D13" s="46">
        <f>Preços!J13</f>
        <v>0.03</v>
      </c>
      <c r="E13" s="54"/>
    </row>
    <row r="14" spans="1:5">
      <c r="A14" s="38"/>
      <c r="B14" s="700" t="s">
        <v>24</v>
      </c>
      <c r="C14" s="701"/>
      <c r="D14" s="48">
        <f>SUM(D6:D13)</f>
        <v>0.3680000000000001</v>
      </c>
      <c r="E14" s="54"/>
    </row>
    <row r="15" spans="1:5">
      <c r="A15" s="38"/>
      <c r="B15" s="702"/>
      <c r="C15" s="702"/>
      <c r="D15" s="702"/>
      <c r="E15" s="54"/>
    </row>
    <row r="16" spans="1:5">
      <c r="A16" s="38"/>
      <c r="B16" s="705" t="s">
        <v>21</v>
      </c>
      <c r="C16" s="706"/>
      <c r="D16" s="707"/>
      <c r="E16" s="54"/>
    </row>
    <row r="17" spans="1:5">
      <c r="A17" s="38"/>
      <c r="B17" s="49" t="s">
        <v>33</v>
      </c>
      <c r="C17" s="45" t="s">
        <v>12</v>
      </c>
      <c r="D17" s="46">
        <v>0</v>
      </c>
      <c r="E17" s="56"/>
    </row>
    <row r="18" spans="1:5">
      <c r="A18" s="38"/>
      <c r="B18" s="49" t="s">
        <v>13</v>
      </c>
      <c r="C18" s="45" t="s">
        <v>14</v>
      </c>
      <c r="D18" s="46">
        <v>0</v>
      </c>
      <c r="E18" s="56"/>
    </row>
    <row r="19" spans="1:5">
      <c r="A19" s="38"/>
      <c r="B19" s="44" t="s">
        <v>15</v>
      </c>
      <c r="C19" s="45" t="s">
        <v>16</v>
      </c>
      <c r="D19" s="46">
        <v>0</v>
      </c>
      <c r="E19" s="54"/>
    </row>
    <row r="20" spans="1:5">
      <c r="A20" s="38"/>
      <c r="B20" s="44" t="s">
        <v>17</v>
      </c>
      <c r="C20" s="45" t="s">
        <v>18</v>
      </c>
      <c r="D20" s="46">
        <v>0</v>
      </c>
      <c r="E20" s="55"/>
    </row>
    <row r="21" spans="1:5">
      <c r="A21" s="38"/>
      <c r="B21" s="44" t="s">
        <v>19</v>
      </c>
      <c r="C21" s="45" t="s">
        <v>20</v>
      </c>
      <c r="D21" s="46">
        <v>8.2199999999999995E-2</v>
      </c>
      <c r="E21" s="55"/>
    </row>
    <row r="22" spans="1:5">
      <c r="A22" s="38"/>
      <c r="B22" s="44" t="s">
        <v>79</v>
      </c>
      <c r="C22" s="45" t="s">
        <v>80</v>
      </c>
      <c r="D22" s="46">
        <v>0</v>
      </c>
      <c r="E22" s="55"/>
    </row>
    <row r="23" spans="1:5">
      <c r="A23" s="38"/>
      <c r="B23" s="700" t="s">
        <v>23</v>
      </c>
      <c r="C23" s="701"/>
      <c r="D23" s="48">
        <f>SUM(D17:D22)</f>
        <v>8.2199999999999995E-2</v>
      </c>
      <c r="E23" s="57"/>
    </row>
    <row r="24" spans="1:5">
      <c r="A24" s="38"/>
      <c r="B24" s="702"/>
      <c r="C24" s="702"/>
      <c r="D24" s="702"/>
      <c r="E24" s="57"/>
    </row>
    <row r="25" spans="1:5">
      <c r="A25" s="38"/>
      <c r="B25" s="705" t="s">
        <v>22</v>
      </c>
      <c r="C25" s="706"/>
      <c r="D25" s="707"/>
      <c r="E25" s="54"/>
    </row>
    <row r="26" spans="1:5">
      <c r="A26" s="38"/>
      <c r="B26" s="44" t="s">
        <v>81</v>
      </c>
      <c r="C26" s="45" t="s">
        <v>43</v>
      </c>
      <c r="D26" s="46">
        <f xml:space="preserve"> 50% * (D7+(D7*D23))</f>
        <v>4.3288E-2</v>
      </c>
      <c r="E26" s="54"/>
    </row>
    <row r="27" spans="1:5">
      <c r="A27" s="38"/>
      <c r="B27" s="58" t="s">
        <v>82</v>
      </c>
      <c r="C27" s="45" t="s">
        <v>72</v>
      </c>
      <c r="D27" s="46">
        <v>0.10929999999999999</v>
      </c>
      <c r="E27" s="54"/>
    </row>
    <row r="28" spans="1:5">
      <c r="A28" s="38"/>
      <c r="B28" s="59" t="s">
        <v>61</v>
      </c>
      <c r="C28" s="45" t="s">
        <v>60</v>
      </c>
      <c r="D28" s="46">
        <v>0.10199999999999999</v>
      </c>
      <c r="E28" s="54"/>
    </row>
    <row r="29" spans="1:5">
      <c r="A29" s="38"/>
      <c r="B29" s="700" t="s">
        <v>25</v>
      </c>
      <c r="C29" s="701"/>
      <c r="D29" s="48">
        <f>SUM(D26:D28)</f>
        <v>0.25458799999999998</v>
      </c>
      <c r="E29" s="54"/>
    </row>
    <row r="30" spans="1:5">
      <c r="A30" s="38"/>
      <c r="B30" s="702"/>
      <c r="C30" s="702"/>
      <c r="D30" s="702"/>
      <c r="E30" s="54"/>
    </row>
    <row r="31" spans="1:5">
      <c r="A31" s="38"/>
      <c r="B31" s="705" t="s">
        <v>83</v>
      </c>
      <c r="C31" s="706"/>
      <c r="D31" s="707"/>
      <c r="E31" s="54"/>
    </row>
    <row r="32" spans="1:5">
      <c r="A32" s="38"/>
      <c r="B32" s="44" t="s">
        <v>26</v>
      </c>
      <c r="C32" s="45" t="s">
        <v>44</v>
      </c>
      <c r="D32" s="46">
        <f>D14*D23</f>
        <v>3.0249600000000008E-2</v>
      </c>
      <c r="E32" s="54"/>
    </row>
    <row r="33" spans="1:5">
      <c r="A33" s="38"/>
      <c r="B33" s="50" t="s">
        <v>84</v>
      </c>
      <c r="C33" s="45" t="s">
        <v>63</v>
      </c>
      <c r="D33" s="46">
        <f>D7*D28</f>
        <v>8.1599999999999989E-3</v>
      </c>
      <c r="E33" s="54"/>
    </row>
    <row r="34" spans="1:5">
      <c r="A34" s="38"/>
      <c r="B34" s="700" t="s">
        <v>27</v>
      </c>
      <c r="C34" s="701"/>
      <c r="D34" s="48">
        <f>SUM(D32:D33)</f>
        <v>3.8409600000000009E-2</v>
      </c>
      <c r="E34" s="54"/>
    </row>
    <row r="35" spans="1:5">
      <c r="A35" s="38"/>
      <c r="B35" s="703"/>
      <c r="C35" s="703"/>
      <c r="D35" s="703"/>
      <c r="E35" s="54"/>
    </row>
    <row r="36" spans="1:5">
      <c r="A36" s="38"/>
      <c r="B36" s="704" t="s">
        <v>28</v>
      </c>
      <c r="C36" s="704"/>
      <c r="D36" s="48">
        <f>D14+D23+D29+D34</f>
        <v>0.74319760000000012</v>
      </c>
      <c r="E36" s="54"/>
    </row>
    <row r="37" spans="1:5">
      <c r="A37" s="38"/>
      <c r="B37" s="39"/>
      <c r="C37" s="40"/>
      <c r="D37" s="38"/>
      <c r="E37" s="54"/>
    </row>
  </sheetData>
  <sheetProtection password="CC6D" sheet="1" objects="1" scenarios="1"/>
  <mergeCells count="15">
    <mergeCell ref="B34:C34"/>
    <mergeCell ref="B35:D35"/>
    <mergeCell ref="B36:C36"/>
    <mergeCell ref="B25:D25"/>
    <mergeCell ref="B29:C29"/>
    <mergeCell ref="B30:D30"/>
    <mergeCell ref="B31:D31"/>
    <mergeCell ref="B15:D15"/>
    <mergeCell ref="B16:D16"/>
    <mergeCell ref="B23:C23"/>
    <mergeCell ref="B24:D24"/>
    <mergeCell ref="B2:D2"/>
    <mergeCell ref="B3:D4"/>
    <mergeCell ref="B5:D5"/>
    <mergeCell ref="B14:C14"/>
  </mergeCells>
  <phoneticPr fontId="18" type="noConversion"/>
  <pageMargins left="0.78740157499999996" right="0.78740157499999996" top="0.984251969" bottom="0.984251969" header="0.49212598499999999" footer="0.49212598499999999"/>
  <pageSetup paperSize="9" scale="99" orientation="portrait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6">
    <tabColor indexed="43"/>
    <pageSetUpPr fitToPage="1"/>
  </sheetPr>
  <dimension ref="A1:E48"/>
  <sheetViews>
    <sheetView showRowColHeaders="0" workbookViewId="0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515625" style="52" customWidth="1"/>
    <col min="5" max="5" width="0.85546875" style="60" customWidth="1"/>
    <col min="6" max="16384" width="0" style="43" hidden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708" t="s">
        <v>125</v>
      </c>
      <c r="C2" s="708"/>
      <c r="D2" s="708"/>
      <c r="E2" s="54"/>
    </row>
    <row r="3" spans="1:5" ht="6.75" customHeight="1">
      <c r="A3" s="38"/>
      <c r="B3" s="709" t="s">
        <v>105</v>
      </c>
      <c r="C3" s="709"/>
      <c r="D3" s="709"/>
      <c r="E3" s="54"/>
    </row>
    <row r="4" spans="1:5" ht="8.25" customHeight="1">
      <c r="A4" s="38"/>
      <c r="B4" s="710"/>
      <c r="C4" s="710"/>
      <c r="D4" s="710"/>
      <c r="E4" s="54"/>
    </row>
    <row r="5" spans="1:5">
      <c r="A5" s="38"/>
      <c r="B5" s="705" t="s">
        <v>11</v>
      </c>
      <c r="C5" s="706"/>
      <c r="D5" s="707"/>
      <c r="E5" s="54"/>
    </row>
    <row r="6" spans="1:5">
      <c r="A6" s="38"/>
      <c r="B6" s="65" t="s">
        <v>0</v>
      </c>
      <c r="C6" s="92" t="s">
        <v>1</v>
      </c>
      <c r="D6" s="90">
        <v>0.2</v>
      </c>
      <c r="E6" s="54"/>
    </row>
    <row r="7" spans="1:5">
      <c r="A7" s="38"/>
      <c r="B7" s="65" t="s">
        <v>2</v>
      </c>
      <c r="C7" s="92" t="s">
        <v>3</v>
      </c>
      <c r="D7" s="90">
        <v>0.08</v>
      </c>
      <c r="E7" s="54"/>
    </row>
    <row r="8" spans="1:5">
      <c r="A8" s="38"/>
      <c r="B8" s="65" t="s">
        <v>4</v>
      </c>
      <c r="C8" s="92" t="s">
        <v>76</v>
      </c>
      <c r="D8" s="90">
        <v>2.5000000000000001E-2</v>
      </c>
      <c r="E8" s="55"/>
    </row>
    <row r="9" spans="1:5">
      <c r="A9" s="38"/>
      <c r="B9" s="65" t="s">
        <v>77</v>
      </c>
      <c r="C9" s="92" t="s">
        <v>5</v>
      </c>
      <c r="D9" s="90">
        <v>1.4999999999999999E-2</v>
      </c>
      <c r="E9" s="54"/>
    </row>
    <row r="10" spans="1:5">
      <c r="A10" s="38"/>
      <c r="B10" s="65" t="s">
        <v>78</v>
      </c>
      <c r="C10" s="92" t="s">
        <v>6</v>
      </c>
      <c r="D10" s="90">
        <v>0.01</v>
      </c>
      <c r="E10" s="54"/>
    </row>
    <row r="11" spans="1:5">
      <c r="A11" s="38"/>
      <c r="B11" s="65" t="s">
        <v>7</v>
      </c>
      <c r="C11" s="92" t="s">
        <v>8</v>
      </c>
      <c r="D11" s="90">
        <v>6.0000000000000001E-3</v>
      </c>
      <c r="E11" s="54"/>
    </row>
    <row r="12" spans="1:5">
      <c r="A12" s="38"/>
      <c r="B12" s="65" t="s">
        <v>34</v>
      </c>
      <c r="C12" s="92" t="s">
        <v>9</v>
      </c>
      <c r="D12" s="90">
        <v>2E-3</v>
      </c>
      <c r="E12" s="54"/>
    </row>
    <row r="13" spans="1:5">
      <c r="A13" s="38"/>
      <c r="B13" s="65" t="s">
        <v>41</v>
      </c>
      <c r="C13" s="92" t="s">
        <v>10</v>
      </c>
      <c r="D13" s="90">
        <f>Preços!J13</f>
        <v>0.03</v>
      </c>
      <c r="E13" s="54"/>
    </row>
    <row r="14" spans="1:5">
      <c r="A14" s="38"/>
      <c r="B14" s="700" t="s">
        <v>24</v>
      </c>
      <c r="C14" s="701"/>
      <c r="D14" s="48">
        <f>SUM(D6:D13)</f>
        <v>0.3680000000000001</v>
      </c>
      <c r="E14" s="54"/>
    </row>
    <row r="15" spans="1:5">
      <c r="A15" s="38"/>
      <c r="B15" s="702"/>
      <c r="C15" s="702"/>
      <c r="D15" s="702"/>
      <c r="E15" s="54"/>
    </row>
    <row r="16" spans="1:5">
      <c r="A16" s="38"/>
      <c r="B16" s="705" t="s">
        <v>21</v>
      </c>
      <c r="C16" s="706"/>
      <c r="D16" s="707"/>
      <c r="E16" s="54"/>
    </row>
    <row r="17" spans="1:5">
      <c r="A17" s="38"/>
      <c r="B17" s="91" t="s">
        <v>33</v>
      </c>
      <c r="C17" s="92" t="s">
        <v>12</v>
      </c>
      <c r="D17" s="90">
        <v>0.1893</v>
      </c>
      <c r="E17" s="56"/>
    </row>
    <row r="18" spans="1:5">
      <c r="A18" s="38"/>
      <c r="B18" s="91" t="s">
        <v>13</v>
      </c>
      <c r="C18" s="92" t="s">
        <v>14</v>
      </c>
      <c r="D18" s="90">
        <v>3.9699999999999999E-2</v>
      </c>
      <c r="E18" s="56"/>
    </row>
    <row r="19" spans="1:5">
      <c r="A19" s="38"/>
      <c r="B19" s="65" t="s">
        <v>15</v>
      </c>
      <c r="C19" s="92" t="s">
        <v>16</v>
      </c>
      <c r="D19" s="90">
        <v>7.9000000000000008E-3</v>
      </c>
      <c r="E19" s="54"/>
    </row>
    <row r="20" spans="1:5">
      <c r="A20" s="38"/>
      <c r="B20" s="65" t="s">
        <v>132</v>
      </c>
      <c r="C20" s="92" t="s">
        <v>18</v>
      </c>
      <c r="D20" s="90">
        <v>3.3999999999999998E-3</v>
      </c>
      <c r="E20" s="55"/>
    </row>
    <row r="21" spans="1:5">
      <c r="A21" s="38"/>
      <c r="B21" s="65" t="s">
        <v>19</v>
      </c>
      <c r="C21" s="92" t="s">
        <v>20</v>
      </c>
      <c r="D21" s="90">
        <v>0.1057</v>
      </c>
      <c r="E21" s="55"/>
    </row>
    <row r="22" spans="1:5">
      <c r="A22" s="38"/>
      <c r="B22" s="65" t="s">
        <v>79</v>
      </c>
      <c r="C22" s="92" t="s">
        <v>80</v>
      </c>
      <c r="D22" s="90">
        <v>4.5699999999999998E-2</v>
      </c>
      <c r="E22" s="55"/>
    </row>
    <row r="23" spans="1:5">
      <c r="A23" s="38"/>
      <c r="B23" s="65" t="s">
        <v>128</v>
      </c>
      <c r="C23" s="92" t="s">
        <v>129</v>
      </c>
      <c r="D23" s="90">
        <v>5.0000000000000001E-3</v>
      </c>
      <c r="E23" s="55"/>
    </row>
    <row r="24" spans="1:5">
      <c r="A24" s="38"/>
      <c r="B24" s="65" t="s">
        <v>131</v>
      </c>
      <c r="C24" s="92" t="s">
        <v>130</v>
      </c>
      <c r="D24" s="90">
        <v>3.3999999999999998E-3</v>
      </c>
      <c r="E24" s="55"/>
    </row>
    <row r="25" spans="1:5">
      <c r="A25" s="38"/>
      <c r="B25" s="65"/>
      <c r="C25" s="92"/>
      <c r="D25" s="90"/>
      <c r="E25" s="55"/>
    </row>
    <row r="26" spans="1:5">
      <c r="A26" s="38"/>
      <c r="B26" s="65"/>
      <c r="C26" s="92"/>
      <c r="D26" s="90"/>
      <c r="E26" s="55"/>
    </row>
    <row r="27" spans="1:5">
      <c r="A27" s="38"/>
      <c r="B27" s="700" t="s">
        <v>23</v>
      </c>
      <c r="C27" s="701"/>
      <c r="D27" s="48">
        <f>SUM(D17:D26)</f>
        <v>0.40010000000000001</v>
      </c>
      <c r="E27" s="57"/>
    </row>
    <row r="28" spans="1:5">
      <c r="A28" s="38"/>
      <c r="B28" s="702"/>
      <c r="C28" s="702"/>
      <c r="D28" s="702"/>
      <c r="E28" s="57"/>
    </row>
    <row r="29" spans="1:5">
      <c r="A29" s="38"/>
      <c r="B29" s="705" t="s">
        <v>22</v>
      </c>
      <c r="C29" s="706"/>
      <c r="D29" s="707"/>
      <c r="E29" s="54"/>
    </row>
    <row r="30" spans="1:5">
      <c r="A30" s="38"/>
      <c r="B30" s="65" t="s">
        <v>81</v>
      </c>
      <c r="C30" s="92" t="s">
        <v>43</v>
      </c>
      <c r="D30" s="90">
        <f xml:space="preserve"> 50% * (D7+(D7*D27))</f>
        <v>5.6003999999999998E-2</v>
      </c>
      <c r="E30" s="54"/>
    </row>
    <row r="31" spans="1:5">
      <c r="A31" s="38"/>
      <c r="B31" s="93" t="s">
        <v>82</v>
      </c>
      <c r="C31" s="92" t="s">
        <v>72</v>
      </c>
      <c r="D31" s="90">
        <v>0.1406</v>
      </c>
      <c r="E31" s="54"/>
    </row>
    <row r="32" spans="1:5">
      <c r="A32" s="38"/>
      <c r="B32" s="93" t="s">
        <v>61</v>
      </c>
      <c r="C32" s="92" t="s">
        <v>60</v>
      </c>
      <c r="D32" s="90">
        <v>0.13120000000000001</v>
      </c>
      <c r="E32" s="54"/>
    </row>
    <row r="33" spans="1:5">
      <c r="A33" s="38"/>
      <c r="B33" s="93" t="s">
        <v>62</v>
      </c>
      <c r="C33" s="92" t="s">
        <v>127</v>
      </c>
      <c r="D33" s="90">
        <v>5.7000000000000002E-3</v>
      </c>
      <c r="E33" s="54"/>
    </row>
    <row r="34" spans="1:5">
      <c r="A34" s="38"/>
      <c r="B34" s="93"/>
      <c r="C34" s="92"/>
      <c r="D34" s="90"/>
      <c r="E34" s="54"/>
    </row>
    <row r="35" spans="1:5">
      <c r="A35" s="38"/>
      <c r="B35" s="93"/>
      <c r="C35" s="92"/>
      <c r="D35" s="90"/>
      <c r="E35" s="54"/>
    </row>
    <row r="36" spans="1:5">
      <c r="A36" s="38"/>
      <c r="B36" s="93"/>
      <c r="C36" s="92"/>
      <c r="D36" s="90"/>
      <c r="E36" s="54"/>
    </row>
    <row r="37" spans="1:5">
      <c r="A37" s="38"/>
      <c r="B37" s="700" t="s">
        <v>25</v>
      </c>
      <c r="C37" s="701"/>
      <c r="D37" s="48">
        <f>SUM(D30:D36)</f>
        <v>0.33350399999999997</v>
      </c>
      <c r="E37" s="54"/>
    </row>
    <row r="38" spans="1:5">
      <c r="A38" s="38"/>
      <c r="B38" s="702"/>
      <c r="C38" s="702"/>
      <c r="D38" s="702"/>
      <c r="E38" s="54"/>
    </row>
    <row r="39" spans="1:5">
      <c r="A39" s="38"/>
      <c r="B39" s="705" t="s">
        <v>133</v>
      </c>
      <c r="C39" s="706"/>
      <c r="D39" s="707"/>
      <c r="E39" s="54"/>
    </row>
    <row r="40" spans="1:5">
      <c r="A40" s="38"/>
      <c r="B40" s="65" t="s">
        <v>26</v>
      </c>
      <c r="C40" s="92" t="s">
        <v>44</v>
      </c>
      <c r="D40" s="90">
        <f>D14*D27</f>
        <v>0.14723680000000006</v>
      </c>
      <c r="E40" s="54"/>
    </row>
    <row r="41" spans="1:5">
      <c r="A41" s="38"/>
      <c r="B41" s="65" t="s">
        <v>84</v>
      </c>
      <c r="C41" s="92" t="s">
        <v>63</v>
      </c>
      <c r="D41" s="90">
        <f>D7*D32</f>
        <v>1.0496000000000002E-2</v>
      </c>
      <c r="E41" s="54"/>
    </row>
    <row r="42" spans="1:5">
      <c r="A42" s="38"/>
      <c r="B42" s="65"/>
      <c r="C42" s="92"/>
      <c r="D42" s="90"/>
      <c r="E42" s="54"/>
    </row>
    <row r="43" spans="1:5">
      <c r="A43" s="38"/>
      <c r="B43" s="65"/>
      <c r="C43" s="92"/>
      <c r="D43" s="90"/>
      <c r="E43" s="54"/>
    </row>
    <row r="44" spans="1:5">
      <c r="A44" s="38"/>
      <c r="B44" s="65"/>
      <c r="C44" s="92"/>
      <c r="D44" s="90"/>
      <c r="E44" s="54"/>
    </row>
    <row r="45" spans="1:5">
      <c r="A45" s="38"/>
      <c r="B45" s="700" t="s">
        <v>27</v>
      </c>
      <c r="C45" s="701"/>
      <c r="D45" s="48">
        <f>SUM(D40:D44)</f>
        <v>0.15773280000000006</v>
      </c>
      <c r="E45" s="54"/>
    </row>
    <row r="46" spans="1:5">
      <c r="A46" s="38"/>
      <c r="B46" s="703"/>
      <c r="C46" s="703"/>
      <c r="D46" s="703"/>
      <c r="E46" s="54"/>
    </row>
    <row r="47" spans="1:5">
      <c r="A47" s="38"/>
      <c r="B47" s="704" t="s">
        <v>28</v>
      </c>
      <c r="C47" s="704"/>
      <c r="D47" s="48">
        <f>D14+D27+D37+D45</f>
        <v>1.2593368</v>
      </c>
      <c r="E47" s="54"/>
    </row>
    <row r="48" spans="1:5">
      <c r="A48" s="38"/>
      <c r="B48" s="39"/>
      <c r="C48" s="40"/>
      <c r="D48" s="38"/>
      <c r="E48" s="54"/>
    </row>
  </sheetData>
  <sheetProtection password="CC6D" sheet="1" objects="1" scenarios="1" insertRows="0" deleteRows="0"/>
  <mergeCells count="15">
    <mergeCell ref="B45:C45"/>
    <mergeCell ref="B46:D46"/>
    <mergeCell ref="B47:C47"/>
    <mergeCell ref="B29:D29"/>
    <mergeCell ref="B37:C37"/>
    <mergeCell ref="B38:D38"/>
    <mergeCell ref="B39:D39"/>
    <mergeCell ref="B15:D15"/>
    <mergeCell ref="B16:D16"/>
    <mergeCell ref="B27:C27"/>
    <mergeCell ref="B28:D28"/>
    <mergeCell ref="B2:D2"/>
    <mergeCell ref="B3:D4"/>
    <mergeCell ref="B5:D5"/>
    <mergeCell ref="B14:C14"/>
  </mergeCells>
  <phoneticPr fontId="18" type="noConversion"/>
  <pageMargins left="0.78740157499999996" right="0.78740157499999996" top="0.984251969" bottom="0.984251969" header="0.49212598499999999" footer="0.49212598499999999"/>
  <pageSetup paperSize="9" scale="99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58</vt:i4>
      </vt:variant>
    </vt:vector>
  </HeadingPairs>
  <TitlesOfParts>
    <vt:vector size="77" baseType="lpstr">
      <vt:lpstr>Objeto</vt:lpstr>
      <vt:lpstr>Cronograma</vt:lpstr>
      <vt:lpstr>Preços</vt:lpstr>
      <vt:lpstr>Menu</vt:lpstr>
      <vt:lpstr>Orientações</vt:lpstr>
      <vt:lpstr>EPIs-EPCs</vt:lpstr>
      <vt:lpstr>PINI - Hora</vt:lpstr>
      <vt:lpstr>PINI - Mês</vt:lpstr>
      <vt:lpstr>ACT-CCT-Outra - Hora</vt:lpstr>
      <vt:lpstr>ACT-CCT-Outra - Mês</vt:lpstr>
      <vt:lpstr>FGV - Hora</vt:lpstr>
      <vt:lpstr>FGV - Mês</vt:lpstr>
      <vt:lpstr>DBI %</vt:lpstr>
      <vt:lpstr>BDI SERVIÇOS</vt:lpstr>
      <vt:lpstr>BDI MATERIAIS</vt:lpstr>
      <vt:lpstr>Custo da Mão de Obra</vt:lpstr>
      <vt:lpstr>Tab Composição Itens Unitários</vt:lpstr>
      <vt:lpstr>Orçamento GERAL DAS UNIDADES</vt:lpstr>
      <vt:lpstr>Dimension. cabos CC</vt:lpstr>
      <vt:lpstr>admin</vt:lpstr>
      <vt:lpstr>admin_cxv3_vinc</vt:lpstr>
      <vt:lpstr>admin_final</vt:lpstr>
      <vt:lpstr>admin_inicial</vt:lpstr>
      <vt:lpstr>admin_rotulo</vt:lpstr>
      <vt:lpstr>admin_soma</vt:lpstr>
      <vt:lpstr>admin_valor</vt:lpstr>
      <vt:lpstr>Cronograma!Area_de_impressao</vt:lpstr>
      <vt:lpstr>'FGV - Hora'!Area_de_impressao</vt:lpstr>
      <vt:lpstr>'FGV - Mês'!Area_de_impressao</vt:lpstr>
      <vt:lpstr>Objeto!Area_de_impressao</vt:lpstr>
      <vt:lpstr>Preços!Area_de_impressao</vt:lpstr>
      <vt:lpstr>'Tab Composição Itens Unitários'!Area_de_impressao</vt:lpstr>
      <vt:lpstr>btgir_vinc</vt:lpstr>
      <vt:lpstr>cofins_outro</vt:lpstr>
      <vt:lpstr>cofins_presumido</vt:lpstr>
      <vt:lpstr>cofins_real</vt:lpstr>
      <vt:lpstr>cofins_valor</vt:lpstr>
      <vt:lpstr>ct_duracao_opc</vt:lpstr>
      <vt:lpstr>ct_duracao_unid</vt:lpstr>
      <vt:lpstr>cxv1_vinc</vt:lpstr>
      <vt:lpstr>equipamentos</vt:lpstr>
      <vt:lpstr>equipamentos_final</vt:lpstr>
      <vt:lpstr>equipamentos_inicial</vt:lpstr>
      <vt:lpstr>equipamentos_rotulo</vt:lpstr>
      <vt:lpstr>equipamentos_soma</vt:lpstr>
      <vt:lpstr>equipamentos_valor</vt:lpstr>
      <vt:lpstr>insumos</vt:lpstr>
      <vt:lpstr>insumos_final</vt:lpstr>
      <vt:lpstr>insumos_inicial</vt:lpstr>
      <vt:lpstr>insumos_rotulo</vt:lpstr>
      <vt:lpstr>insumos_soma</vt:lpstr>
      <vt:lpstr>insumos_valor</vt:lpstr>
      <vt:lpstr>linhas_admin</vt:lpstr>
      <vt:lpstr>linhas_reemb</vt:lpstr>
      <vt:lpstr>mao_obra</vt:lpstr>
      <vt:lpstr>mao_obra_final</vt:lpstr>
      <vt:lpstr>mao_obra_inicial</vt:lpstr>
      <vt:lpstr>mao_obra_rotulo</vt:lpstr>
      <vt:lpstr>mao_obra_soma</vt:lpstr>
      <vt:lpstr>mao_obra_valor</vt:lpstr>
      <vt:lpstr>materiais</vt:lpstr>
      <vt:lpstr>materiais_final</vt:lpstr>
      <vt:lpstr>materiais_inicial</vt:lpstr>
      <vt:lpstr>materiais_rotulo</vt:lpstr>
      <vt:lpstr>materiais_soma</vt:lpstr>
      <vt:lpstr>materiais_valor</vt:lpstr>
      <vt:lpstr>pis_outro</vt:lpstr>
      <vt:lpstr>pis_presumido</vt:lpstr>
      <vt:lpstr>pis_real</vt:lpstr>
      <vt:lpstr>pis_valor</vt:lpstr>
      <vt:lpstr>reemb_cxv4_vinc</vt:lpstr>
      <vt:lpstr>reembolso</vt:lpstr>
      <vt:lpstr>reembolso_final</vt:lpstr>
      <vt:lpstr>reembolso_inicial</vt:lpstr>
      <vt:lpstr>reembolso_rotulo</vt:lpstr>
      <vt:lpstr>reembolso_soma</vt:lpstr>
      <vt:lpstr>reembolso_valor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Rubem Souza</cp:lastModifiedBy>
  <cp:lastPrinted>2021-02-25T22:15:38Z</cp:lastPrinted>
  <dcterms:created xsi:type="dcterms:W3CDTF">1997-01-10T22:22:50Z</dcterms:created>
  <dcterms:modified xsi:type="dcterms:W3CDTF">2021-05-24T18:44:49Z</dcterms:modified>
</cp:coreProperties>
</file>